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search\Yann Gavillot\Bitterroot project\GeologyBulletin_Bitterroot\"/>
    </mc:Choice>
  </mc:AlternateContent>
  <xr:revisionPtr revIDLastSave="0" documentId="13_ncr:1_{6A720282-2FBE-44A2-9108-4527A358E263}" xr6:coauthVersionLast="36" xr6:coauthVersionMax="36" xr10:uidLastSave="{00000000-0000-0000-0000-000000000000}"/>
  <bookViews>
    <workbookView xWindow="10335" yWindow="600" windowWidth="43935" windowHeight="25395" xr2:uid="{00000000-000D-0000-FFFF-FFFF00000000}"/>
  </bookViews>
  <sheets>
    <sheet name="Supplemental files" sheetId="9" r:id="rId1"/>
  </sheets>
  <calcPr calcId="191029"/>
</workbook>
</file>

<file path=xl/calcChain.xml><?xml version="1.0" encoding="utf-8"?>
<calcChain xmlns="http://schemas.openxmlformats.org/spreadsheetml/2006/main">
  <c r="S46" i="9" l="1"/>
  <c r="S45" i="9"/>
  <c r="S44" i="9"/>
  <c r="S43" i="9"/>
  <c r="S42" i="9"/>
  <c r="S41" i="9"/>
  <c r="S38" i="9"/>
  <c r="S37" i="9"/>
  <c r="S36" i="9"/>
  <c r="S35" i="9"/>
  <c r="S34" i="9"/>
  <c r="S32" i="9"/>
  <c r="S31" i="9"/>
  <c r="S30" i="9"/>
  <c r="S29" i="9"/>
  <c r="S28" i="9"/>
  <c r="S25" i="9"/>
  <c r="S24" i="9"/>
  <c r="S23" i="9"/>
  <c r="S22" i="9"/>
  <c r="S21" i="9"/>
  <c r="S19" i="9"/>
  <c r="S18" i="9"/>
  <c r="S17" i="9"/>
  <c r="S16" i="9"/>
  <c r="S15" i="9"/>
  <c r="S12" i="9"/>
  <c r="S11" i="9"/>
  <c r="T10" i="9"/>
  <c r="S10" i="9"/>
  <c r="S9" i="9"/>
  <c r="T8" i="9"/>
  <c r="S8" i="9"/>
  <c r="T7" i="9"/>
  <c r="S7" i="9"/>
</calcChain>
</file>

<file path=xl/sharedStrings.xml><?xml version="1.0" encoding="utf-8"?>
<sst xmlns="http://schemas.openxmlformats.org/spreadsheetml/2006/main" count="511" uniqueCount="116">
  <si>
    <t>Sample</t>
  </si>
  <si>
    <t xml:space="preserve">Lat </t>
  </si>
  <si>
    <t>Long</t>
  </si>
  <si>
    <t>Elv (m)</t>
  </si>
  <si>
    <r>
      <t>Sample thickness (cm)</t>
    </r>
    <r>
      <rPr>
        <vertAlign val="superscript"/>
        <sz val="12"/>
        <color theme="1"/>
        <rFont val="Times New Roman"/>
        <family val="1"/>
      </rPr>
      <t>a</t>
    </r>
  </si>
  <si>
    <r>
      <t>Shield Correction</t>
    </r>
    <r>
      <rPr>
        <vertAlign val="superscript"/>
        <sz val="12"/>
        <color theme="1"/>
        <rFont val="Times New Roman"/>
        <family val="1"/>
      </rPr>
      <t>c</t>
    </r>
  </si>
  <si>
    <t>Error</t>
  </si>
  <si>
    <t xml:space="preserve">Age results generated by CRONUS-Earth online calculators, Blaco et al. (2008). </t>
  </si>
  <si>
    <t>https://hess.ess.washington.edu/</t>
  </si>
  <si>
    <t>version 3</t>
  </si>
  <si>
    <t>LCS-Qgty-MC1-upper-1</t>
  </si>
  <si>
    <t>LCS-Qgty-MC1-upper-2</t>
  </si>
  <si>
    <t>LCS-Qgty-MC1-lower-3</t>
  </si>
  <si>
    <t>LCS-Qgty-MC1-lower-4</t>
  </si>
  <si>
    <t>LCS-Qgty-MC1-fault-5</t>
  </si>
  <si>
    <t>LCS-Qgty-MC2-lower-1</t>
  </si>
  <si>
    <t>LCS-Qgty-MC2-lower-2</t>
  </si>
  <si>
    <t>LCS-Qgty-MC2-lower-3</t>
  </si>
  <si>
    <t>LCS-Qgty-MC2-upper-4</t>
  </si>
  <si>
    <t>LCS-Qgty-MC2-upper-5</t>
  </si>
  <si>
    <t>LCS-Qgty-MC2-upper-6</t>
  </si>
  <si>
    <t>WCF-Qdfo-S2-lower-4</t>
  </si>
  <si>
    <t>WCF-Qdfy-S1-upper-1</t>
  </si>
  <si>
    <t>WCF-Qdfy-S1-upper-2</t>
  </si>
  <si>
    <t>WCF-Qdfy-S1-upper-3</t>
  </si>
  <si>
    <t>WCF-Qdfy-S1-upper-4</t>
  </si>
  <si>
    <t>WCF-Qdfy-S1-upper-5</t>
  </si>
  <si>
    <t>WCF-Qdfy-S1-lower-1</t>
  </si>
  <si>
    <t>WCF-Qdfy-S1-lower-2</t>
  </si>
  <si>
    <t>WCF-Qdfy-S1-lower-3</t>
  </si>
  <si>
    <t>WCF-Qdfy-S1-lower-4</t>
  </si>
  <si>
    <t>WCF-Qdfy-S1-lower-5</t>
  </si>
  <si>
    <t>WCF-Qdfy-S1-lower-6</t>
  </si>
  <si>
    <t xml:space="preserve">Batch ID </t>
  </si>
  <si>
    <t>Elv/Pressure handling flag</t>
  </si>
  <si>
    <r>
      <t>Sample density (g/cm3)</t>
    </r>
    <r>
      <rPr>
        <vertAlign val="superscript"/>
        <sz val="12"/>
        <color theme="1"/>
        <rFont val="Times New Roman"/>
        <family val="1"/>
      </rPr>
      <t>b</t>
    </r>
  </si>
  <si>
    <r>
      <t>Erosion rates (cm/yr)</t>
    </r>
    <r>
      <rPr>
        <vertAlign val="superscript"/>
        <sz val="12"/>
        <color theme="1"/>
        <rFont val="Times New Roman"/>
        <family val="1"/>
      </rPr>
      <t>d</t>
    </r>
  </si>
  <si>
    <t>Date sample collection</t>
  </si>
  <si>
    <t xml:space="preserve">Isotope </t>
  </si>
  <si>
    <t>Mineral</t>
  </si>
  <si>
    <t>Be10 Conc.</t>
  </si>
  <si>
    <t>Standard</t>
  </si>
  <si>
    <r>
      <t>Strike of surface (azimuth</t>
    </r>
    <r>
      <rPr>
        <sz val="12"/>
        <color theme="1"/>
        <rFont val="Calibri"/>
        <family val="2"/>
      </rPr>
      <t>°</t>
    </r>
    <r>
      <rPr>
        <sz val="12"/>
        <color theme="1"/>
        <rFont val="Times New Roman"/>
        <family val="1"/>
      </rPr>
      <t>)</t>
    </r>
  </si>
  <si>
    <t>Dip of surface (°)</t>
  </si>
  <si>
    <t>Azimuth (0-360°)</t>
  </si>
  <si>
    <t>Inclination (0-90°)</t>
  </si>
  <si>
    <t>Shield Correction</t>
  </si>
  <si>
    <t>std</t>
  </si>
  <si>
    <t>Be-10</t>
  </si>
  <si>
    <t>quartz</t>
  </si>
  <si>
    <t>KNSTD</t>
  </si>
  <si>
    <t>0,45,90,135,170,210,230,270,335</t>
  </si>
  <si>
    <t>2,2,2,3,3,5,9,18,10</t>
  </si>
  <si>
    <t>0,45,80,110,130,160,210,240,250,265,280,340</t>
  </si>
  <si>
    <t>3,3,2,4,11,18,12,10,11,0,10,7</t>
  </si>
  <si>
    <t>0,45,75,110,160,200,250,260,280,340</t>
  </si>
  <si>
    <t>1,1,3,8,10,11,8,0,10,6</t>
  </si>
  <si>
    <t>0,45,90,135,180,230,265,280,340</t>
  </si>
  <si>
    <t>3,1,5,8,10,6,0,8,7</t>
  </si>
  <si>
    <t>0,45,90,135,180,220,230,250,260,280,340</t>
  </si>
  <si>
    <t>2,2,6,10,10,10,10,6,0,9,7</t>
  </si>
  <si>
    <t>0,30,130,185,250,290,330</t>
  </si>
  <si>
    <t>0,2,4,9,13,7,7</t>
  </si>
  <si>
    <t>0,30,120,180,250,290,340</t>
  </si>
  <si>
    <t>0,1,4,9,9,9,7</t>
  </si>
  <si>
    <t>0,30,65,130,170,205,250,300,340</t>
  </si>
  <si>
    <t>2,1,1,3,8,13,10,6,5</t>
  </si>
  <si>
    <t>0,30,50,90,130,190,240,280,340</t>
  </si>
  <si>
    <t>4,0,2,4,5,8,10,9,7</t>
  </si>
  <si>
    <t>0,45,65,95,130,180,240,255,285,340</t>
  </si>
  <si>
    <t>0,0,3,4,5,9,8,10,6,7</t>
  </si>
  <si>
    <t>0,45,90,135,180,225,265,280,340</t>
  </si>
  <si>
    <t>0,0,4,6,8,10,0,10,8</t>
  </si>
  <si>
    <r>
      <rPr>
        <vertAlign val="superscript"/>
        <sz val="11"/>
        <rFont val="Times New Roman"/>
        <family val="1"/>
      </rPr>
      <t xml:space="preserve">b </t>
    </r>
    <r>
      <rPr>
        <sz val="11"/>
        <rFont val="Times New Roman"/>
        <family val="1"/>
      </rPr>
      <t xml:space="preserve">Average measured density of boulder foliated biotite-muscovite granodiorite to gneiss samples (2.57 </t>
    </r>
    <r>
      <rPr>
        <sz val="11"/>
        <rFont val="Calibri"/>
        <family val="2"/>
      </rPr>
      <t>±</t>
    </r>
    <r>
      <rPr>
        <sz val="10"/>
        <rFont val="Times New Roman"/>
        <family val="1"/>
      </rPr>
      <t xml:space="preserve"> 0.1</t>
    </r>
    <r>
      <rPr>
        <sz val="11"/>
        <rFont val="Times New Roman"/>
        <family val="1"/>
      </rPr>
      <t xml:space="preserve"> g/cm3).</t>
    </r>
  </si>
  <si>
    <r>
      <rPr>
        <vertAlign val="superscript"/>
        <sz val="11"/>
        <rFont val="Times New Roman"/>
        <family val="1"/>
      </rPr>
      <t xml:space="preserve">d </t>
    </r>
    <r>
      <rPr>
        <sz val="11"/>
        <rFont val="Times New Roman"/>
        <family val="1"/>
      </rPr>
      <t>Assumed value of erosion rates for stabe and resistant foliated granodiorite boulders that have preserved glacial erosional surfaces.</t>
    </r>
  </si>
  <si>
    <t>Nuclide</t>
  </si>
  <si>
    <t>St</t>
  </si>
  <si>
    <t>Lm</t>
  </si>
  <si>
    <t>LSDn</t>
  </si>
  <si>
    <t>Age              (yr)</t>
  </si>
  <si>
    <t>Internal error        (yr)</t>
  </si>
  <si>
    <t>External error (yr)</t>
  </si>
  <si>
    <t>Age                    (yr)</t>
  </si>
  <si>
    <t>Internal error   (yr)</t>
  </si>
  <si>
    <t>External error   (yr)</t>
  </si>
  <si>
    <t>Internal error    (yr)</t>
  </si>
  <si>
    <t>Be-10 (qtz)</t>
  </si>
  <si>
    <r>
      <rPr>
        <b/>
        <sz val="11"/>
        <color theme="1"/>
        <rFont val="Times New Roman"/>
        <family val="1"/>
      </rPr>
      <t xml:space="preserve">St: </t>
    </r>
    <r>
      <rPr>
        <sz val="11"/>
        <color theme="1"/>
        <rFont val="Times New Roman"/>
        <family val="1"/>
      </rPr>
      <t>Time-independent scaling age model by Stone et al. (2000), which is based on Lal (1991). </t>
    </r>
  </si>
  <si>
    <r>
      <rPr>
        <b/>
        <sz val="11"/>
        <color theme="1"/>
        <rFont val="Times New Roman"/>
        <family val="1"/>
      </rPr>
      <t>Lm:</t>
    </r>
    <r>
      <rPr>
        <sz val="11"/>
        <color theme="1"/>
        <rFont val="Times New Roman"/>
        <family val="1"/>
      </rPr>
      <t xml:space="preserve"> Time-dependent scaling age model by Lal/Stone that accounts for geomagnetic field variations.</t>
    </r>
  </si>
  <si>
    <r>
      <rPr>
        <b/>
        <sz val="11"/>
        <color theme="1"/>
        <rFont val="Times New Roman"/>
        <family val="1"/>
      </rPr>
      <t>LSDn:</t>
    </r>
    <r>
      <rPr>
        <sz val="11"/>
        <color theme="1"/>
        <rFont val="Times New Roman"/>
        <family val="1"/>
      </rPr>
      <t xml:space="preserve"> Nuclide-dependent scaling age model by Lifton-Stato-Dunai.</t>
    </r>
  </si>
  <si>
    <t>0 / 0.0002</t>
  </si>
  <si>
    <t>CRONUS Age Calculator - Age model results for zero erosion rate</t>
  </si>
  <si>
    <t>CRONUS Age Calculator-  Age model results for 2 mm/ka erosion rate</t>
  </si>
  <si>
    <t>CRONUS Age Calculator - Data input</t>
  </si>
  <si>
    <t>WCF-Qdfm-S2-lower-1</t>
  </si>
  <si>
    <t>WCF-Qdfm-S2-lower-2</t>
  </si>
  <si>
    <t>WCF-Qdfm-S2-lower-3</t>
  </si>
  <si>
    <t>WCF-Qdfm-S2-lower-5</t>
  </si>
  <si>
    <t>WCF-Qdfm-S2-upper-1</t>
  </si>
  <si>
    <t>WCF-Qdfm-S2-upper-2</t>
  </si>
  <si>
    <t>WCF-Qdfm-S2-upper-3</t>
  </si>
  <si>
    <t>WCF-Qdfm-S2-upper-4</t>
  </si>
  <si>
    <t>WCF-Qdfm-S2-upper-5</t>
  </si>
  <si>
    <t>WCF-Qdfm-S2-lower-4</t>
  </si>
  <si>
    <t xml:space="preserve">Age results generated by CRONUS-Earth online calculators, Balco et al. (2008). </t>
  </si>
  <si>
    <r>
      <rPr>
        <vertAlign val="superscript"/>
        <sz val="11"/>
        <rFont val="Times New Roman"/>
        <family val="1"/>
      </rPr>
      <t xml:space="preserve">c </t>
    </r>
    <r>
      <rPr>
        <sz val="11"/>
        <rFont val="Times New Roman"/>
        <family val="1"/>
      </rPr>
      <t xml:space="preserve">Geometric shielding correction using CRONUS online calculator		</t>
    </r>
  </si>
  <si>
    <r>
      <t xml:space="preserve">a </t>
    </r>
    <r>
      <rPr>
        <sz val="11"/>
        <color rgb="FF000000"/>
        <rFont val="Times New Roman"/>
        <family val="1"/>
      </rPr>
      <t xml:space="preserve">Sample thickness represents the total amount of material modelled for Be10 exposure dating that includes 1 </t>
    </r>
    <r>
      <rPr>
        <sz val="11"/>
        <color rgb="FF000000"/>
        <rFont val="Calibri"/>
        <family val="2"/>
      </rPr>
      <t>±</t>
    </r>
    <r>
      <rPr>
        <sz val="11"/>
        <color rgb="FF000000"/>
        <rFont val="Times New Roman"/>
        <family val="1"/>
      </rPr>
      <t xml:space="preserve"> 0.5 cm of bedrock (granodiorite-gneiss) sampled interval. </t>
    </r>
  </si>
  <si>
    <r>
      <t xml:space="preserve">Ward Creek fan:                  </t>
    </r>
    <r>
      <rPr>
        <b/>
        <sz val="12"/>
        <color theme="1"/>
        <rFont val="Times New Roman"/>
        <family val="1"/>
      </rPr>
      <t>S1-Lower (Qdfy)</t>
    </r>
  </si>
  <si>
    <r>
      <t xml:space="preserve">Ward Creek fan:                 </t>
    </r>
    <r>
      <rPr>
        <b/>
        <sz val="12"/>
        <color theme="1"/>
        <rFont val="Times New Roman"/>
        <family val="1"/>
      </rPr>
      <t xml:space="preserve"> S1-Upper (Qdfy)</t>
    </r>
  </si>
  <si>
    <r>
      <t xml:space="preserve">Ward Creek fan:                 </t>
    </r>
    <r>
      <rPr>
        <b/>
        <sz val="12"/>
        <color theme="1"/>
        <rFont val="Times New Roman"/>
        <family val="1"/>
      </rPr>
      <t>S2-Lower (Qdfm)</t>
    </r>
  </si>
  <si>
    <r>
      <t xml:space="preserve">Ward Creek fan:                 </t>
    </r>
    <r>
      <rPr>
        <b/>
        <sz val="12"/>
        <color theme="1"/>
        <rFont val="Times New Roman"/>
        <family val="1"/>
      </rPr>
      <t>S2-Upper (Qdfm)</t>
    </r>
  </si>
  <si>
    <r>
      <t xml:space="preserve">Lake Como moraine:          </t>
    </r>
    <r>
      <rPr>
        <b/>
        <sz val="12"/>
        <rFont val="Times New Roman"/>
        <family val="1"/>
      </rPr>
      <t>MC2 (Qgty)</t>
    </r>
  </si>
  <si>
    <r>
      <t xml:space="preserve">Lake Como moraine:           </t>
    </r>
    <r>
      <rPr>
        <b/>
        <sz val="12"/>
        <rFont val="Times New Roman"/>
        <family val="1"/>
      </rPr>
      <t>MC1 (Qgty)</t>
    </r>
  </si>
  <si>
    <r>
      <t xml:space="preserve">Ward Creek fan:                                    </t>
    </r>
    <r>
      <rPr>
        <b/>
        <sz val="12"/>
        <color theme="1"/>
        <rFont val="Times New Roman"/>
        <family val="1"/>
      </rPr>
      <t>S1-Lower (Qdfy)</t>
    </r>
  </si>
  <si>
    <r>
      <rPr>
        <b/>
        <sz val="12"/>
        <color theme="1"/>
        <rFont val="Times New Roman"/>
        <family val="1"/>
      </rPr>
      <t xml:space="preserve">Appendix A. </t>
    </r>
    <r>
      <rPr>
        <sz val="12"/>
        <color theme="1"/>
        <rFont val="Times New Roman"/>
        <family val="1"/>
      </rPr>
      <t xml:space="preserve">Model parameters and data input for modeling cosmogenic nuclide </t>
    </r>
    <r>
      <rPr>
        <vertAlign val="superscript"/>
        <sz val="12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>Be surface exposure dating using CRONUS Age Calculator.</t>
    </r>
  </si>
  <si>
    <t>Topographic shielding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</si>
</sst>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"/>
    <numFmt numFmtId="166" formatCode="0.00000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1"/>
      <name val="Calibri"/>
      <family val="2"/>
    </font>
    <font>
      <b/>
      <i/>
      <sz val="12"/>
      <name val="Times New Roman"/>
      <family val="1"/>
    </font>
    <font>
      <sz val="12"/>
      <color theme="1"/>
      <name val="Calibri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0" fontId="22" fillId="0" borderId="0"/>
  </cellStyleXfs>
  <cellXfs count="85">
    <xf numFmtId="0" fontId="0" fillId="0" borderId="0" xfId="0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7" fillId="0" borderId="2" xfId="0" applyFont="1" applyBorder="1"/>
    <xf numFmtId="0" fontId="9" fillId="0" borderId="2" xfId="0" applyFont="1" applyBorder="1"/>
    <xf numFmtId="0" fontId="0" fillId="0" borderId="2" xfId="0" applyBorder="1"/>
    <xf numFmtId="0" fontId="17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8"/>
    <xf numFmtId="0" fontId="1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center"/>
    </xf>
    <xf numFmtId="166" fontId="12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9" fillId="0" borderId="0" xfId="0" applyFont="1"/>
    <xf numFmtId="0" fontId="17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0" fontId="18" fillId="0" borderId="0" xfId="0" applyFont="1"/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left" vertical="top" wrapText="1"/>
    </xf>
    <xf numFmtId="0" fontId="0" fillId="0" borderId="3" xfId="0" applyBorder="1"/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1">
    <cellStyle name="Hyperlink" xfId="8" builtinId="8"/>
    <cellStyle name="Milliers [0]_BE 09.12.03 11h48 RATIOS" xfId="4" xr:uid="{00000000-0005-0000-0000-000000000000}"/>
    <cellStyle name="Milliers_BE 09.12.03 11h48 RATIOS" xfId="5" xr:uid="{00000000-0005-0000-0000-000001000000}"/>
    <cellStyle name="Monétaire [0]_BE 09.12.03 11h48 RATIOS" xfId="6" xr:uid="{00000000-0005-0000-0000-000002000000}"/>
    <cellStyle name="Monétaire_BE 09.12.03 11h48 RATIOS" xfId="7" xr:uid="{00000000-0005-0000-0000-000003000000}"/>
    <cellStyle name="Normal" xfId="0" builtinId="0"/>
    <cellStyle name="Normal 2" xfId="1" xr:uid="{00000000-0005-0000-0000-000005000000}"/>
    <cellStyle name="Normal 2 2" xfId="9" xr:uid="{9D0F6D34-FBC3-4C4F-BA30-DF074966CEB0}"/>
    <cellStyle name="Normal 3" xfId="2" xr:uid="{00000000-0005-0000-0000-000006000000}"/>
    <cellStyle name="Normal 4" xfId="10" xr:uid="{1CD6DCA8-9604-42FF-920F-9E0E548F7FB0}"/>
    <cellStyle name="Percent 2" xfId="3" xr:uid="{00000000-0005-0000-0000-00000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FFFF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ess.ess.washington.edu/" TargetMode="External"/><Relationship Id="rId1" Type="http://schemas.openxmlformats.org/officeDocument/2006/relationships/hyperlink" Target="https://hess.ess.washington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6DC7-64F7-7D42-A63C-1B4914980C40}">
  <sheetPr>
    <pageSetUpPr fitToPage="1"/>
  </sheetPr>
  <dimension ref="A1:W155"/>
  <sheetViews>
    <sheetView tabSelected="1" workbookViewId="0">
      <selection activeCell="P8" sqref="P8"/>
    </sheetView>
  </sheetViews>
  <sheetFormatPr defaultColWidth="12.42578125" defaultRowHeight="15" x14ac:dyDescent="0.25"/>
  <cols>
    <col min="1" max="1" width="5.85546875" style="5" customWidth="1"/>
    <col min="2" max="2" width="23.7109375" style="5" customWidth="1"/>
    <col min="3" max="3" width="11.140625" style="5" customWidth="1"/>
    <col min="4" max="4" width="12.42578125" style="5" customWidth="1"/>
    <col min="5" max="5" width="7.28515625" style="5" customWidth="1"/>
    <col min="6" max="6" width="12" style="5" customWidth="1"/>
    <col min="7" max="7" width="8.28515625" style="5" customWidth="1"/>
    <col min="8" max="8" width="9.140625" style="5" customWidth="1"/>
    <col min="9" max="9" width="11.28515625" style="5" customWidth="1"/>
    <col min="10" max="10" width="12.140625" style="5" customWidth="1"/>
    <col min="11" max="11" width="8.7109375" style="5" customWidth="1"/>
    <col min="12" max="12" width="7.140625" style="5" customWidth="1"/>
    <col min="13" max="13" width="7.42578125" style="5" customWidth="1"/>
    <col min="14" max="14" width="14" style="5" customWidth="1"/>
    <col min="15" max="15" width="12.42578125" style="5"/>
    <col min="16" max="16" width="9.7109375" style="5" customWidth="1"/>
    <col min="17" max="17" width="12.42578125" style="5"/>
    <col min="18" max="18" width="23.42578125" style="5" customWidth="1"/>
    <col min="19" max="19" width="16.42578125" style="5" customWidth="1"/>
    <col min="20" max="20" width="15.140625" style="5" customWidth="1"/>
    <col min="21" max="21" width="39.85546875" style="7" customWidth="1"/>
    <col min="22" max="22" width="28.85546875" style="7" customWidth="1"/>
    <col min="23" max="23" width="12.42578125" style="7"/>
    <col min="24" max="16384" width="12.42578125" style="5"/>
  </cols>
  <sheetData>
    <row r="1" spans="1:23" ht="15.75" x14ac:dyDescent="0.25">
      <c r="A1" s="57" t="s">
        <v>114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T1" s="7"/>
      <c r="W1" s="5"/>
    </row>
    <row r="2" spans="1:2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6"/>
      <c r="T2" s="7"/>
      <c r="W2" s="5"/>
    </row>
    <row r="3" spans="1:23" ht="16.5" thickBot="1" x14ac:dyDescent="0.3">
      <c r="A3" s="8" t="s">
        <v>93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R3" s="8" t="s">
        <v>115</v>
      </c>
      <c r="S3" s="10"/>
      <c r="T3" s="11"/>
      <c r="U3" s="11"/>
      <c r="V3" s="11"/>
      <c r="W3" s="10"/>
    </row>
    <row r="4" spans="1:23" ht="15" customHeight="1" thickTop="1" x14ac:dyDescent="0.25">
      <c r="A4" s="59" t="s">
        <v>33</v>
      </c>
      <c r="B4" s="59" t="s">
        <v>0</v>
      </c>
      <c r="C4" s="59" t="s">
        <v>1</v>
      </c>
      <c r="D4" s="59" t="s">
        <v>2</v>
      </c>
      <c r="E4" s="59" t="s">
        <v>3</v>
      </c>
      <c r="F4" s="59" t="s">
        <v>34</v>
      </c>
      <c r="G4" s="59" t="s">
        <v>4</v>
      </c>
      <c r="H4" s="61" t="s">
        <v>35</v>
      </c>
      <c r="I4" s="61" t="s">
        <v>5</v>
      </c>
      <c r="J4" s="59" t="s">
        <v>36</v>
      </c>
      <c r="K4" s="59" t="s">
        <v>37</v>
      </c>
      <c r="L4" s="59" t="s">
        <v>38</v>
      </c>
      <c r="M4" s="59" t="s">
        <v>39</v>
      </c>
      <c r="N4" s="59" t="s">
        <v>40</v>
      </c>
      <c r="O4" s="59" t="s">
        <v>6</v>
      </c>
      <c r="P4" s="59" t="s">
        <v>41</v>
      </c>
      <c r="R4" s="59" t="s">
        <v>0</v>
      </c>
      <c r="S4" s="59" t="s">
        <v>42</v>
      </c>
      <c r="T4" s="59" t="s">
        <v>43</v>
      </c>
      <c r="U4" s="59" t="s">
        <v>44</v>
      </c>
      <c r="V4" s="59" t="s">
        <v>45</v>
      </c>
      <c r="W4" s="61" t="s">
        <v>46</v>
      </c>
    </row>
    <row r="5" spans="1:23" ht="45.95" customHeight="1" x14ac:dyDescent="0.25">
      <c r="A5" s="60"/>
      <c r="B5" s="60"/>
      <c r="C5" s="60"/>
      <c r="D5" s="60"/>
      <c r="E5" s="60"/>
      <c r="F5" s="60"/>
      <c r="G5" s="60"/>
      <c r="H5" s="62"/>
      <c r="I5" s="62"/>
      <c r="J5" s="60"/>
      <c r="K5" s="60"/>
      <c r="L5" s="60"/>
      <c r="M5" s="60"/>
      <c r="N5" s="60"/>
      <c r="O5" s="60"/>
      <c r="P5" s="60"/>
      <c r="Q5" s="17"/>
      <c r="R5" s="60"/>
      <c r="S5" s="60"/>
      <c r="T5" s="60"/>
      <c r="U5" s="63"/>
      <c r="V5" s="63"/>
      <c r="W5" s="66"/>
    </row>
    <row r="6" spans="1:23" ht="30" customHeight="1" x14ac:dyDescent="0.25">
      <c r="A6" s="4"/>
      <c r="B6" s="18" t="s">
        <v>107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8" t="s">
        <v>113</v>
      </c>
      <c r="S6" s="19"/>
    </row>
    <row r="7" spans="1:23" ht="15.75" x14ac:dyDescent="0.25">
      <c r="A7" s="17">
        <v>54</v>
      </c>
      <c r="B7" s="20" t="s">
        <v>27</v>
      </c>
      <c r="C7" s="17">
        <v>46.161520000000003</v>
      </c>
      <c r="D7" s="17">
        <v>-114.215608</v>
      </c>
      <c r="E7" s="21">
        <v>1321</v>
      </c>
      <c r="F7" s="17" t="s">
        <v>47</v>
      </c>
      <c r="G7" s="17">
        <v>1</v>
      </c>
      <c r="H7" s="17">
        <v>2.57</v>
      </c>
      <c r="I7" s="7">
        <v>0.99647799999999997</v>
      </c>
      <c r="J7" s="17" t="s">
        <v>90</v>
      </c>
      <c r="K7" s="17">
        <v>2020</v>
      </c>
      <c r="L7" s="17" t="s">
        <v>48</v>
      </c>
      <c r="M7" s="17" t="s">
        <v>49</v>
      </c>
      <c r="N7" s="22">
        <v>330078.27677439648</v>
      </c>
      <c r="O7" s="22">
        <v>6407.2481586493595</v>
      </c>
      <c r="P7" s="23" t="s">
        <v>50</v>
      </c>
      <c r="Q7" s="24"/>
      <c r="R7" s="20" t="s">
        <v>27</v>
      </c>
      <c r="S7" s="25">
        <f>11+270</f>
        <v>281</v>
      </c>
      <c r="T7" s="25">
        <f>AVERAGE(13,12,8,7)</f>
        <v>10</v>
      </c>
      <c r="U7" s="7" t="s">
        <v>51</v>
      </c>
      <c r="V7" s="7" t="s">
        <v>52</v>
      </c>
      <c r="W7" s="7">
        <v>0.99647799999999997</v>
      </c>
    </row>
    <row r="8" spans="1:23" ht="15.75" x14ac:dyDescent="0.25">
      <c r="A8" s="17">
        <v>54</v>
      </c>
      <c r="B8" s="20" t="s">
        <v>28</v>
      </c>
      <c r="C8" s="17">
        <v>46.161482999999997</v>
      </c>
      <c r="D8" s="17">
        <v>-114.215093</v>
      </c>
      <c r="E8" s="21">
        <v>1315</v>
      </c>
      <c r="F8" s="17" t="s">
        <v>47</v>
      </c>
      <c r="G8" s="17">
        <v>1</v>
      </c>
      <c r="H8" s="17">
        <v>2.57</v>
      </c>
      <c r="I8" s="7">
        <v>0.99681699999999995</v>
      </c>
      <c r="J8" s="17" t="s">
        <v>90</v>
      </c>
      <c r="K8" s="17">
        <v>2020</v>
      </c>
      <c r="L8" s="17" t="s">
        <v>48</v>
      </c>
      <c r="M8" s="17" t="s">
        <v>49</v>
      </c>
      <c r="N8" s="22">
        <v>218492.15459418931</v>
      </c>
      <c r="O8" s="22">
        <v>4375.7017569384507</v>
      </c>
      <c r="P8" s="23" t="s">
        <v>50</v>
      </c>
      <c r="R8" s="20" t="s">
        <v>28</v>
      </c>
      <c r="S8" s="25">
        <f>338-90</f>
        <v>248</v>
      </c>
      <c r="T8" s="25">
        <f>AVERAGE(6,7,8,6)</f>
        <v>6.75</v>
      </c>
      <c r="U8" s="7" t="s">
        <v>51</v>
      </c>
      <c r="V8" s="7" t="s">
        <v>52</v>
      </c>
      <c r="W8" s="7">
        <v>0.99681699999999995</v>
      </c>
    </row>
    <row r="9" spans="1:23" ht="15.75" x14ac:dyDescent="0.25">
      <c r="A9" s="17">
        <v>54</v>
      </c>
      <c r="B9" s="20" t="s">
        <v>29</v>
      </c>
      <c r="C9" s="17">
        <v>46.161692000000002</v>
      </c>
      <c r="D9" s="17">
        <v>-114.214868</v>
      </c>
      <c r="E9" s="21">
        <v>1315</v>
      </c>
      <c r="F9" s="17" t="s">
        <v>47</v>
      </c>
      <c r="G9" s="17">
        <v>1</v>
      </c>
      <c r="H9" s="17">
        <v>2.57</v>
      </c>
      <c r="I9" s="7">
        <v>0.99680400000000002</v>
      </c>
      <c r="J9" s="17" t="s">
        <v>90</v>
      </c>
      <c r="K9" s="17">
        <v>2020</v>
      </c>
      <c r="L9" s="17" t="s">
        <v>48</v>
      </c>
      <c r="M9" s="17" t="s">
        <v>49</v>
      </c>
      <c r="N9" s="22">
        <v>690483.57299340039</v>
      </c>
      <c r="O9" s="22">
        <v>9991.2530679383653</v>
      </c>
      <c r="P9" s="23" t="s">
        <v>50</v>
      </c>
      <c r="R9" s="20" t="s">
        <v>29</v>
      </c>
      <c r="S9" s="25">
        <f>58+270</f>
        <v>328</v>
      </c>
      <c r="T9" s="26">
        <v>10</v>
      </c>
      <c r="U9" s="7" t="s">
        <v>51</v>
      </c>
      <c r="V9" s="7" t="s">
        <v>52</v>
      </c>
      <c r="W9" s="7">
        <v>0.99680400000000002</v>
      </c>
    </row>
    <row r="10" spans="1:23" ht="15.75" x14ac:dyDescent="0.25">
      <c r="A10" s="17">
        <v>54</v>
      </c>
      <c r="B10" s="20" t="s">
        <v>30</v>
      </c>
      <c r="C10" s="17">
        <v>46.161943999999998</v>
      </c>
      <c r="D10" s="17">
        <v>-114.21544299999999</v>
      </c>
      <c r="E10" s="17">
        <v>1323</v>
      </c>
      <c r="F10" s="17" t="s">
        <v>47</v>
      </c>
      <c r="G10" s="17">
        <v>1</v>
      </c>
      <c r="H10" s="17">
        <v>2.57</v>
      </c>
      <c r="I10" s="7">
        <v>0.95996499999999996</v>
      </c>
      <c r="J10" s="17" t="s">
        <v>90</v>
      </c>
      <c r="K10" s="17">
        <v>2020</v>
      </c>
      <c r="L10" s="17" t="s">
        <v>48</v>
      </c>
      <c r="M10" s="17" t="s">
        <v>49</v>
      </c>
      <c r="N10" s="22">
        <v>274901.06097516319</v>
      </c>
      <c r="O10" s="22">
        <v>4958.7673706576879</v>
      </c>
      <c r="P10" s="23" t="s">
        <v>50</v>
      </c>
      <c r="R10" s="20" t="s">
        <v>30</v>
      </c>
      <c r="S10" s="25">
        <f>85+270</f>
        <v>355</v>
      </c>
      <c r="T10" s="26">
        <f>AVERAGE(37,33,38)</f>
        <v>36</v>
      </c>
      <c r="U10" s="7" t="s">
        <v>51</v>
      </c>
      <c r="V10" s="7" t="s">
        <v>52</v>
      </c>
      <c r="W10" s="7">
        <v>0.95996499999999996</v>
      </c>
    </row>
    <row r="11" spans="1:23" ht="15.75" x14ac:dyDescent="0.25">
      <c r="A11" s="17">
        <v>54</v>
      </c>
      <c r="B11" s="20" t="s">
        <v>31</v>
      </c>
      <c r="C11" s="17">
        <v>46.162041000000002</v>
      </c>
      <c r="D11" s="17">
        <v>-114.21500399999999</v>
      </c>
      <c r="E11" s="17">
        <v>1317</v>
      </c>
      <c r="F11" s="17" t="s">
        <v>47</v>
      </c>
      <c r="G11" s="17">
        <v>1</v>
      </c>
      <c r="H11" s="17">
        <v>2.57</v>
      </c>
      <c r="I11" s="7">
        <v>0.99636000000000002</v>
      </c>
      <c r="J11" s="17" t="s">
        <v>90</v>
      </c>
      <c r="K11" s="17">
        <v>2020</v>
      </c>
      <c r="L11" s="17" t="s">
        <v>48</v>
      </c>
      <c r="M11" s="17" t="s">
        <v>49</v>
      </c>
      <c r="N11" s="22">
        <v>298276.21154447645</v>
      </c>
      <c r="O11" s="22">
        <v>5328.3458059147479</v>
      </c>
      <c r="P11" s="23" t="s">
        <v>50</v>
      </c>
      <c r="R11" s="20" t="s">
        <v>31</v>
      </c>
      <c r="S11" s="25">
        <f>229-90</f>
        <v>139</v>
      </c>
      <c r="T11" s="26">
        <v>10</v>
      </c>
      <c r="U11" s="7" t="s">
        <v>51</v>
      </c>
      <c r="V11" s="7" t="s">
        <v>52</v>
      </c>
      <c r="W11" s="7">
        <v>0.99636000000000002</v>
      </c>
    </row>
    <row r="12" spans="1:23" ht="15.75" x14ac:dyDescent="0.25">
      <c r="A12" s="17">
        <v>54</v>
      </c>
      <c r="B12" s="20" t="s">
        <v>32</v>
      </c>
      <c r="C12" s="17">
        <v>46.162061000000001</v>
      </c>
      <c r="D12" s="17">
        <v>-114.215653</v>
      </c>
      <c r="E12" s="17">
        <v>1325</v>
      </c>
      <c r="F12" s="17" t="s">
        <v>47</v>
      </c>
      <c r="G12" s="17">
        <v>1</v>
      </c>
      <c r="H12" s="17">
        <v>2.57</v>
      </c>
      <c r="I12" s="7">
        <v>0.99698100000000001</v>
      </c>
      <c r="J12" s="17" t="s">
        <v>90</v>
      </c>
      <c r="K12" s="17">
        <v>2020</v>
      </c>
      <c r="L12" s="17" t="s">
        <v>48</v>
      </c>
      <c r="M12" s="17" t="s">
        <v>49</v>
      </c>
      <c r="N12" s="22">
        <v>230636.05928379903</v>
      </c>
      <c r="O12" s="22">
        <v>4664.2406457561256</v>
      </c>
      <c r="P12" s="23" t="s">
        <v>50</v>
      </c>
      <c r="R12" s="20" t="s">
        <v>32</v>
      </c>
      <c r="S12" s="25">
        <f>302-90</f>
        <v>212</v>
      </c>
      <c r="T12" s="26">
        <v>0</v>
      </c>
      <c r="U12" s="7" t="s">
        <v>51</v>
      </c>
      <c r="V12" s="7" t="s">
        <v>52</v>
      </c>
      <c r="W12" s="7">
        <v>0.99698100000000001</v>
      </c>
    </row>
    <row r="13" spans="1:23" ht="6.75" customHeight="1" x14ac:dyDescent="0.25">
      <c r="A13" s="17"/>
      <c r="B13" s="27"/>
      <c r="C13" s="17"/>
      <c r="D13" s="17"/>
      <c r="E13" s="17"/>
      <c r="F13" s="17"/>
      <c r="G13" s="17"/>
      <c r="H13" s="17"/>
      <c r="I13" s="28"/>
      <c r="J13" s="17"/>
      <c r="K13" s="17"/>
      <c r="L13" s="17"/>
      <c r="M13" s="17"/>
      <c r="N13" s="22"/>
      <c r="O13" s="22"/>
      <c r="P13" s="23"/>
      <c r="R13" s="27"/>
      <c r="S13" s="25"/>
      <c r="T13" s="29"/>
    </row>
    <row r="14" spans="1:23" ht="30" customHeight="1" x14ac:dyDescent="0.25">
      <c r="A14" s="17"/>
      <c r="B14" s="18" t="s">
        <v>108</v>
      </c>
      <c r="C14" s="17"/>
      <c r="D14" s="17"/>
      <c r="E14" s="17"/>
      <c r="F14" s="17"/>
      <c r="G14" s="17"/>
      <c r="H14" s="30"/>
      <c r="I14" s="30"/>
      <c r="J14" s="30"/>
      <c r="K14" s="30"/>
      <c r="N14" s="22"/>
      <c r="O14" s="31"/>
      <c r="R14" s="18" t="s">
        <v>108</v>
      </c>
      <c r="S14" s="25"/>
      <c r="T14" s="29"/>
    </row>
    <row r="15" spans="1:23" ht="15.75" x14ac:dyDescent="0.25">
      <c r="A15" s="17">
        <v>54</v>
      </c>
      <c r="B15" s="20" t="s">
        <v>22</v>
      </c>
      <c r="C15" s="17">
        <v>46.162111000000003</v>
      </c>
      <c r="D15" s="17">
        <v>-114.21651900000001</v>
      </c>
      <c r="E15" s="17">
        <v>1335</v>
      </c>
      <c r="F15" s="17" t="s">
        <v>47</v>
      </c>
      <c r="G15" s="17">
        <v>1</v>
      </c>
      <c r="H15" s="17">
        <v>2.57</v>
      </c>
      <c r="I15" s="7">
        <v>0.99495999999999996</v>
      </c>
      <c r="J15" s="17" t="s">
        <v>90</v>
      </c>
      <c r="K15" s="17">
        <v>2020</v>
      </c>
      <c r="L15" s="17" t="s">
        <v>48</v>
      </c>
      <c r="M15" s="17" t="s">
        <v>49</v>
      </c>
      <c r="N15" s="22">
        <v>230898.47484669567</v>
      </c>
      <c r="O15" s="31">
        <v>4642.0234836967993</v>
      </c>
      <c r="P15" s="23" t="s">
        <v>50</v>
      </c>
      <c r="R15" s="20" t="s">
        <v>22</v>
      </c>
      <c r="S15" s="25">
        <f>46+270</f>
        <v>316</v>
      </c>
      <c r="T15" s="25">
        <v>16</v>
      </c>
      <c r="U15" s="7" t="s">
        <v>51</v>
      </c>
      <c r="V15" s="7" t="s">
        <v>52</v>
      </c>
      <c r="W15" s="7">
        <v>0.99495999999999996</v>
      </c>
    </row>
    <row r="16" spans="1:23" ht="15.75" x14ac:dyDescent="0.25">
      <c r="A16" s="17">
        <v>54</v>
      </c>
      <c r="B16" s="20" t="s">
        <v>23</v>
      </c>
      <c r="C16" s="17">
        <v>46.161994</v>
      </c>
      <c r="D16" s="17">
        <v>-114.217598</v>
      </c>
      <c r="E16" s="17">
        <v>1348</v>
      </c>
      <c r="F16" s="17" t="s">
        <v>47</v>
      </c>
      <c r="G16" s="17">
        <v>1</v>
      </c>
      <c r="H16" s="17">
        <v>2.57</v>
      </c>
      <c r="I16" s="7">
        <v>0.99675899999999995</v>
      </c>
      <c r="J16" s="17" t="s">
        <v>90</v>
      </c>
      <c r="K16" s="17">
        <v>2020</v>
      </c>
      <c r="L16" s="17" t="s">
        <v>48</v>
      </c>
      <c r="M16" s="17" t="s">
        <v>49</v>
      </c>
      <c r="N16" s="22">
        <v>244452.32695965661</v>
      </c>
      <c r="O16" s="31">
        <v>4892.8209773121471</v>
      </c>
      <c r="P16" s="23" t="s">
        <v>50</v>
      </c>
      <c r="R16" s="20" t="s">
        <v>23</v>
      </c>
      <c r="S16" s="25">
        <f>80+270</f>
        <v>350</v>
      </c>
      <c r="T16" s="25">
        <v>13</v>
      </c>
      <c r="U16" s="7" t="s">
        <v>51</v>
      </c>
      <c r="V16" s="7" t="s">
        <v>52</v>
      </c>
      <c r="W16" s="7">
        <v>0.99675899999999995</v>
      </c>
    </row>
    <row r="17" spans="1:23" ht="15.75" x14ac:dyDescent="0.25">
      <c r="A17" s="17">
        <v>54</v>
      </c>
      <c r="B17" s="20" t="s">
        <v>24</v>
      </c>
      <c r="C17" s="17">
        <v>46.161917000000003</v>
      </c>
      <c r="D17" s="32">
        <v>-114.21822299999999</v>
      </c>
      <c r="E17" s="17">
        <v>1355</v>
      </c>
      <c r="F17" s="17" t="s">
        <v>47</v>
      </c>
      <c r="G17" s="17">
        <v>1</v>
      </c>
      <c r="H17" s="17">
        <v>2.57</v>
      </c>
      <c r="I17" s="7">
        <v>0.99588600000000005</v>
      </c>
      <c r="J17" s="17" t="s">
        <v>90</v>
      </c>
      <c r="K17" s="17">
        <v>2020</v>
      </c>
      <c r="L17" s="17" t="s">
        <v>48</v>
      </c>
      <c r="M17" s="17" t="s">
        <v>49</v>
      </c>
      <c r="N17" s="22">
        <v>223523.35384155679</v>
      </c>
      <c r="O17" s="22">
        <v>5289.7743737974843</v>
      </c>
      <c r="P17" s="23" t="s">
        <v>50</v>
      </c>
      <c r="R17" s="20" t="s">
        <v>24</v>
      </c>
      <c r="S17" s="25">
        <f>125-90</f>
        <v>35</v>
      </c>
      <c r="T17" s="25">
        <v>16</v>
      </c>
      <c r="U17" s="7" t="s">
        <v>51</v>
      </c>
      <c r="V17" s="7" t="s">
        <v>52</v>
      </c>
      <c r="W17" s="7">
        <v>0.99588600000000005</v>
      </c>
    </row>
    <row r="18" spans="1:23" ht="15.75" x14ac:dyDescent="0.25">
      <c r="A18" s="17">
        <v>54</v>
      </c>
      <c r="B18" s="20" t="s">
        <v>25</v>
      </c>
      <c r="C18" s="17">
        <v>46.161943999999998</v>
      </c>
      <c r="D18" s="17">
        <v>-114.218611</v>
      </c>
      <c r="E18" s="17">
        <v>1360</v>
      </c>
      <c r="F18" s="17" t="s">
        <v>47</v>
      </c>
      <c r="G18" s="17">
        <v>1</v>
      </c>
      <c r="H18" s="17">
        <v>2.57</v>
      </c>
      <c r="I18" s="7">
        <v>0.99625699999999995</v>
      </c>
      <c r="J18" s="17" t="s">
        <v>90</v>
      </c>
      <c r="K18" s="17">
        <v>2020</v>
      </c>
      <c r="L18" s="17" t="s">
        <v>48</v>
      </c>
      <c r="M18" s="17" t="s">
        <v>49</v>
      </c>
      <c r="N18" s="22">
        <v>224820.18014452411</v>
      </c>
      <c r="O18" s="22">
        <v>4539.623279305265</v>
      </c>
      <c r="P18" s="23" t="s">
        <v>50</v>
      </c>
      <c r="R18" s="20" t="s">
        <v>25</v>
      </c>
      <c r="S18" s="25">
        <f>101-90</f>
        <v>11</v>
      </c>
      <c r="T18" s="25">
        <v>17</v>
      </c>
      <c r="U18" s="7" t="s">
        <v>51</v>
      </c>
      <c r="V18" s="7" t="s">
        <v>52</v>
      </c>
      <c r="W18" s="7">
        <v>0.99625699999999995</v>
      </c>
    </row>
    <row r="19" spans="1:23" ht="15.75" x14ac:dyDescent="0.25">
      <c r="A19" s="12">
        <v>54</v>
      </c>
      <c r="B19" s="14" t="s">
        <v>26</v>
      </c>
      <c r="C19" s="12">
        <v>46.161754999999999</v>
      </c>
      <c r="D19" s="12">
        <v>-114.21654700000001</v>
      </c>
      <c r="E19" s="12">
        <v>1334</v>
      </c>
      <c r="F19" s="12" t="s">
        <v>47</v>
      </c>
      <c r="G19" s="12">
        <v>1</v>
      </c>
      <c r="H19" s="12">
        <v>2.57</v>
      </c>
      <c r="I19" s="33">
        <v>0.99278</v>
      </c>
      <c r="J19" s="12" t="s">
        <v>90</v>
      </c>
      <c r="K19" s="12">
        <v>2020</v>
      </c>
      <c r="L19" s="12" t="s">
        <v>48</v>
      </c>
      <c r="M19" s="12" t="s">
        <v>49</v>
      </c>
      <c r="N19" s="34">
        <v>176165.39064325936</v>
      </c>
      <c r="O19" s="34">
        <v>3532.3846241228712</v>
      </c>
      <c r="P19" s="35" t="s">
        <v>50</v>
      </c>
      <c r="R19" s="14" t="s">
        <v>26</v>
      </c>
      <c r="S19" s="36">
        <f>105-90</f>
        <v>15</v>
      </c>
      <c r="T19" s="36">
        <v>21</v>
      </c>
      <c r="U19" s="33" t="s">
        <v>51</v>
      </c>
      <c r="V19" s="33" t="s">
        <v>52</v>
      </c>
      <c r="W19" s="33">
        <v>0.99278</v>
      </c>
    </row>
    <row r="20" spans="1:23" ht="30" customHeight="1" x14ac:dyDescent="0.25">
      <c r="A20" s="30"/>
      <c r="B20" s="18" t="s">
        <v>109</v>
      </c>
      <c r="C20" s="17"/>
      <c r="D20" s="17"/>
      <c r="E20" s="17"/>
      <c r="F20" s="17"/>
      <c r="G20" s="17"/>
      <c r="H20" s="17"/>
      <c r="I20" s="28"/>
      <c r="J20" s="17"/>
      <c r="K20" s="17"/>
      <c r="L20" s="17"/>
      <c r="M20" s="17"/>
      <c r="N20" s="22"/>
      <c r="O20" s="22"/>
      <c r="P20" s="23"/>
      <c r="R20" s="18" t="s">
        <v>109</v>
      </c>
      <c r="S20" s="25"/>
      <c r="T20" s="29"/>
    </row>
    <row r="21" spans="1:23" ht="15.75" x14ac:dyDescent="0.25">
      <c r="A21" s="17">
        <v>58</v>
      </c>
      <c r="B21" s="20" t="s">
        <v>94</v>
      </c>
      <c r="C21" s="17">
        <v>46.158698000000001</v>
      </c>
      <c r="D21" s="17">
        <v>-114.21622499999999</v>
      </c>
      <c r="E21" s="17">
        <v>1310</v>
      </c>
      <c r="F21" s="17" t="s">
        <v>47</v>
      </c>
      <c r="G21" s="17">
        <v>1</v>
      </c>
      <c r="H21" s="17">
        <v>2.57</v>
      </c>
      <c r="I21" s="7">
        <v>0.99698100000000001</v>
      </c>
      <c r="J21" s="17" t="s">
        <v>90</v>
      </c>
      <c r="K21" s="17">
        <v>2020</v>
      </c>
      <c r="L21" s="17" t="s">
        <v>48</v>
      </c>
      <c r="M21" s="17" t="s">
        <v>49</v>
      </c>
      <c r="N21" s="22">
        <v>1310826.1910391897</v>
      </c>
      <c r="O21" s="22">
        <v>20218.825443780908</v>
      </c>
      <c r="P21" s="23" t="s">
        <v>50</v>
      </c>
      <c r="R21" s="20" t="s">
        <v>94</v>
      </c>
      <c r="S21" s="25">
        <f>102-90</f>
        <v>12</v>
      </c>
      <c r="T21" s="25">
        <v>4</v>
      </c>
      <c r="U21" s="7" t="s">
        <v>51</v>
      </c>
      <c r="V21" s="7" t="s">
        <v>52</v>
      </c>
      <c r="W21" s="7">
        <v>0.99698100000000001</v>
      </c>
    </row>
    <row r="22" spans="1:23" ht="15.75" x14ac:dyDescent="0.25">
      <c r="A22" s="17">
        <v>58</v>
      </c>
      <c r="B22" s="20" t="s">
        <v>95</v>
      </c>
      <c r="C22" s="17">
        <v>46.158273999999999</v>
      </c>
      <c r="D22" s="17">
        <v>-114.21334</v>
      </c>
      <c r="E22" s="17">
        <v>1280</v>
      </c>
      <c r="F22" s="17" t="s">
        <v>47</v>
      </c>
      <c r="G22" s="17">
        <v>1</v>
      </c>
      <c r="H22" s="17">
        <v>2.57</v>
      </c>
      <c r="I22" s="7">
        <v>0.99698100000000001</v>
      </c>
      <c r="J22" s="17" t="s">
        <v>90</v>
      </c>
      <c r="K22" s="17">
        <v>2020</v>
      </c>
      <c r="L22" s="17" t="s">
        <v>48</v>
      </c>
      <c r="M22" s="17" t="s">
        <v>49</v>
      </c>
      <c r="N22" s="22">
        <v>1285181.1117182225</v>
      </c>
      <c r="O22" s="22">
        <v>19901.072753950139</v>
      </c>
      <c r="P22" s="23" t="s">
        <v>50</v>
      </c>
      <c r="R22" s="20" t="s">
        <v>95</v>
      </c>
      <c r="S22" s="25">
        <f>114-90</f>
        <v>24</v>
      </c>
      <c r="T22" s="25">
        <v>2</v>
      </c>
      <c r="U22" s="7" t="s">
        <v>51</v>
      </c>
      <c r="V22" s="7" t="s">
        <v>52</v>
      </c>
      <c r="W22" s="7">
        <v>0.99698100000000001</v>
      </c>
    </row>
    <row r="23" spans="1:23" ht="15.75" x14ac:dyDescent="0.25">
      <c r="A23" s="17">
        <v>58</v>
      </c>
      <c r="B23" s="20" t="s">
        <v>96</v>
      </c>
      <c r="C23" s="17">
        <v>46.158213000000003</v>
      </c>
      <c r="D23" s="17">
        <v>-114.211642</v>
      </c>
      <c r="E23" s="17">
        <v>1267</v>
      </c>
      <c r="F23" s="17" t="s">
        <v>47</v>
      </c>
      <c r="G23" s="17">
        <v>1</v>
      </c>
      <c r="H23" s="17">
        <v>2.57</v>
      </c>
      <c r="I23" s="7">
        <v>0.99696799999999997</v>
      </c>
      <c r="J23" s="17" t="s">
        <v>90</v>
      </c>
      <c r="K23" s="17">
        <v>2020</v>
      </c>
      <c r="L23" s="17" t="s">
        <v>48</v>
      </c>
      <c r="M23" s="17" t="s">
        <v>49</v>
      </c>
      <c r="N23" s="22">
        <v>947747.84595583822</v>
      </c>
      <c r="O23" s="22">
        <v>14295.305608810333</v>
      </c>
      <c r="P23" s="23" t="s">
        <v>50</v>
      </c>
      <c r="R23" s="20" t="s">
        <v>96</v>
      </c>
      <c r="S23" s="25">
        <f>27+270</f>
        <v>297</v>
      </c>
      <c r="T23" s="25">
        <v>5</v>
      </c>
      <c r="U23" s="7" t="s">
        <v>51</v>
      </c>
      <c r="V23" s="7" t="s">
        <v>52</v>
      </c>
      <c r="W23" s="7">
        <v>0.99696799999999997</v>
      </c>
    </row>
    <row r="24" spans="1:23" ht="15.75" x14ac:dyDescent="0.25">
      <c r="A24" s="17">
        <v>58</v>
      </c>
      <c r="B24" s="20" t="s">
        <v>103</v>
      </c>
      <c r="C24" s="17">
        <v>46.156497999999999</v>
      </c>
      <c r="D24" s="17">
        <v>-114.21633199999999</v>
      </c>
      <c r="E24" s="17">
        <v>1289</v>
      </c>
      <c r="F24" s="17" t="s">
        <v>47</v>
      </c>
      <c r="G24" s="17">
        <v>1</v>
      </c>
      <c r="H24" s="17">
        <v>2.57</v>
      </c>
      <c r="I24" s="7">
        <v>0.99696899999999999</v>
      </c>
      <c r="J24" s="17" t="s">
        <v>90</v>
      </c>
      <c r="K24" s="17">
        <v>2020</v>
      </c>
      <c r="L24" s="17" t="s">
        <v>48</v>
      </c>
      <c r="M24" s="17" t="s">
        <v>49</v>
      </c>
      <c r="N24" s="22">
        <v>840718.44007525768</v>
      </c>
      <c r="O24" s="22">
        <v>11886.175396234994</v>
      </c>
      <c r="P24" s="23" t="s">
        <v>50</v>
      </c>
      <c r="R24" s="20" t="s">
        <v>103</v>
      </c>
      <c r="S24" s="25">
        <f>139-90</f>
        <v>49</v>
      </c>
      <c r="T24" s="25">
        <v>6</v>
      </c>
      <c r="U24" s="7" t="s">
        <v>51</v>
      </c>
      <c r="V24" s="7" t="s">
        <v>52</v>
      </c>
      <c r="W24" s="7">
        <v>0.99696899999999999</v>
      </c>
    </row>
    <row r="25" spans="1:23" ht="15.75" x14ac:dyDescent="0.25">
      <c r="A25" s="17">
        <v>58</v>
      </c>
      <c r="B25" s="20" t="s">
        <v>97</v>
      </c>
      <c r="C25" s="17">
        <v>46.157164000000002</v>
      </c>
      <c r="D25" s="17">
        <v>-114.21492499999999</v>
      </c>
      <c r="E25" s="17">
        <v>1285</v>
      </c>
      <c r="F25" s="17" t="s">
        <v>47</v>
      </c>
      <c r="G25" s="17">
        <v>1</v>
      </c>
      <c r="H25" s="17">
        <v>2.57</v>
      </c>
      <c r="I25" s="7">
        <v>0.99698100000000001</v>
      </c>
      <c r="J25" s="17" t="s">
        <v>90</v>
      </c>
      <c r="K25" s="17">
        <v>2020</v>
      </c>
      <c r="L25" s="17" t="s">
        <v>48</v>
      </c>
      <c r="M25" s="17" t="s">
        <v>49</v>
      </c>
      <c r="N25" s="22">
        <v>1385910.4821854651</v>
      </c>
      <c r="O25" s="22">
        <v>19536.948877524905</v>
      </c>
      <c r="P25" s="23" t="s">
        <v>50</v>
      </c>
      <c r="R25" s="20" t="s">
        <v>97</v>
      </c>
      <c r="S25" s="25">
        <f>99-90</f>
        <v>9</v>
      </c>
      <c r="T25" s="25">
        <v>4</v>
      </c>
      <c r="U25" s="7" t="s">
        <v>51</v>
      </c>
      <c r="V25" s="7" t="s">
        <v>52</v>
      </c>
      <c r="W25" s="7">
        <v>0.99698100000000001</v>
      </c>
    </row>
    <row r="26" spans="1:23" ht="6.75" customHeight="1" x14ac:dyDescent="0.25">
      <c r="A26" s="17"/>
      <c r="B26" s="27"/>
      <c r="C26" s="17"/>
      <c r="D26" s="17"/>
      <c r="E26" s="17"/>
      <c r="F26" s="17"/>
      <c r="G26" s="17"/>
      <c r="H26" s="17"/>
      <c r="I26" s="28"/>
      <c r="J26" s="17"/>
      <c r="K26" s="17"/>
      <c r="L26" s="17"/>
      <c r="M26" s="17"/>
      <c r="N26" s="22"/>
      <c r="O26" s="22"/>
      <c r="P26" s="23"/>
      <c r="R26" s="44"/>
      <c r="S26" s="25"/>
      <c r="T26" s="25"/>
    </row>
    <row r="27" spans="1:23" ht="30" customHeight="1" x14ac:dyDescent="0.25">
      <c r="A27" s="17"/>
      <c r="B27" s="18" t="s">
        <v>110</v>
      </c>
      <c r="C27" s="17"/>
      <c r="D27" s="17"/>
      <c r="E27" s="17"/>
      <c r="F27" s="17"/>
      <c r="G27" s="17"/>
      <c r="H27" s="17"/>
      <c r="I27" s="28"/>
      <c r="J27" s="17"/>
      <c r="K27" s="17"/>
      <c r="L27" s="17"/>
      <c r="M27" s="17"/>
      <c r="N27" s="22"/>
      <c r="O27" s="22"/>
      <c r="P27" s="23"/>
      <c r="R27" s="18" t="s">
        <v>110</v>
      </c>
      <c r="S27" s="25"/>
      <c r="T27" s="25"/>
    </row>
    <row r="28" spans="1:23" ht="15.75" x14ac:dyDescent="0.25">
      <c r="A28" s="17">
        <v>58</v>
      </c>
      <c r="B28" s="20" t="s">
        <v>98</v>
      </c>
      <c r="C28" s="17">
        <v>46.159340999999998</v>
      </c>
      <c r="D28" s="17">
        <v>-114.21877000000001</v>
      </c>
      <c r="E28" s="17">
        <v>1344</v>
      </c>
      <c r="F28" s="17" t="s">
        <v>47</v>
      </c>
      <c r="G28" s="17">
        <v>1</v>
      </c>
      <c r="H28" s="17">
        <v>2.57</v>
      </c>
      <c r="I28" s="7">
        <v>0.996977</v>
      </c>
      <c r="J28" s="17" t="s">
        <v>90</v>
      </c>
      <c r="K28" s="17">
        <v>2020</v>
      </c>
      <c r="L28" s="17" t="s">
        <v>48</v>
      </c>
      <c r="M28" s="17" t="s">
        <v>49</v>
      </c>
      <c r="N28" s="22">
        <v>790824.11038896593</v>
      </c>
      <c r="O28" s="22">
        <v>11124.115069469632</v>
      </c>
      <c r="P28" s="23" t="s">
        <v>50</v>
      </c>
      <c r="R28" s="20" t="s">
        <v>98</v>
      </c>
      <c r="S28" s="25">
        <f>295-90</f>
        <v>205</v>
      </c>
      <c r="T28" s="25">
        <v>3</v>
      </c>
      <c r="U28" s="7" t="s">
        <v>51</v>
      </c>
      <c r="V28" s="7" t="s">
        <v>52</v>
      </c>
      <c r="W28" s="7">
        <v>0.996977</v>
      </c>
    </row>
    <row r="29" spans="1:23" ht="15.75" x14ac:dyDescent="0.25">
      <c r="A29" s="17">
        <v>58</v>
      </c>
      <c r="B29" s="20" t="s">
        <v>99</v>
      </c>
      <c r="C29" s="17">
        <v>46.160736999999997</v>
      </c>
      <c r="D29" s="17">
        <v>-114.220153</v>
      </c>
      <c r="E29" s="17">
        <v>1373</v>
      </c>
      <c r="F29" s="17" t="s">
        <v>47</v>
      </c>
      <c r="G29" s="17">
        <v>1</v>
      </c>
      <c r="H29" s="17">
        <v>2.57</v>
      </c>
      <c r="I29" s="7">
        <v>0.99675800000000003</v>
      </c>
      <c r="J29" s="17" t="s">
        <v>90</v>
      </c>
      <c r="K29" s="17">
        <v>2020</v>
      </c>
      <c r="L29" s="17" t="s">
        <v>48</v>
      </c>
      <c r="M29" s="17" t="s">
        <v>49</v>
      </c>
      <c r="N29" s="22">
        <v>966217.35481017909</v>
      </c>
      <c r="O29" s="22">
        <v>17989.247787605142</v>
      </c>
      <c r="P29" s="23" t="s">
        <v>50</v>
      </c>
      <c r="R29" s="20" t="s">
        <v>99</v>
      </c>
      <c r="S29" s="25">
        <f>124-90</f>
        <v>34</v>
      </c>
      <c r="T29" s="25">
        <v>13</v>
      </c>
      <c r="U29" s="7" t="s">
        <v>51</v>
      </c>
      <c r="V29" s="7" t="s">
        <v>52</v>
      </c>
      <c r="W29" s="7">
        <v>0.99675800000000003</v>
      </c>
    </row>
    <row r="30" spans="1:23" ht="15.75" x14ac:dyDescent="0.25">
      <c r="A30" s="17">
        <v>58</v>
      </c>
      <c r="B30" s="20" t="s">
        <v>100</v>
      </c>
      <c r="C30" s="17">
        <v>46.160691</v>
      </c>
      <c r="D30" s="17">
        <v>-114.221614</v>
      </c>
      <c r="E30" s="17">
        <v>1384</v>
      </c>
      <c r="F30" s="17" t="s">
        <v>47</v>
      </c>
      <c r="G30" s="17">
        <v>1</v>
      </c>
      <c r="H30" s="17">
        <v>2.57</v>
      </c>
      <c r="I30" s="7">
        <v>0.99612699999999998</v>
      </c>
      <c r="J30" s="17" t="s">
        <v>90</v>
      </c>
      <c r="K30" s="17">
        <v>2020</v>
      </c>
      <c r="L30" s="17" t="s">
        <v>48</v>
      </c>
      <c r="M30" s="17" t="s">
        <v>49</v>
      </c>
      <c r="N30" s="22">
        <v>291694.28669356235</v>
      </c>
      <c r="O30" s="22">
        <v>5395.2494342942555</v>
      </c>
      <c r="P30" s="23" t="s">
        <v>50</v>
      </c>
      <c r="R30" s="20" t="s">
        <v>100</v>
      </c>
      <c r="S30" s="25">
        <f>230-90</f>
        <v>140</v>
      </c>
      <c r="T30" s="25">
        <v>11</v>
      </c>
      <c r="U30" s="7" t="s">
        <v>51</v>
      </c>
      <c r="V30" s="7" t="s">
        <v>52</v>
      </c>
      <c r="W30" s="7">
        <v>0.99612699999999998</v>
      </c>
    </row>
    <row r="31" spans="1:23" ht="15.75" x14ac:dyDescent="0.25">
      <c r="A31" s="17">
        <v>58</v>
      </c>
      <c r="B31" s="20" t="s">
        <v>101</v>
      </c>
      <c r="C31" s="17">
        <v>46.160440999999999</v>
      </c>
      <c r="D31" s="17">
        <v>-114.220668</v>
      </c>
      <c r="E31" s="17">
        <v>1374</v>
      </c>
      <c r="F31" s="17" t="s">
        <v>47</v>
      </c>
      <c r="G31" s="17">
        <v>1</v>
      </c>
      <c r="H31" s="17">
        <v>2.57</v>
      </c>
      <c r="I31" s="7">
        <v>0.99698100000000001</v>
      </c>
      <c r="J31" s="17" t="s">
        <v>90</v>
      </c>
      <c r="K31" s="17">
        <v>2020</v>
      </c>
      <c r="L31" s="17" t="s">
        <v>48</v>
      </c>
      <c r="M31" s="17" t="s">
        <v>49</v>
      </c>
      <c r="N31" s="22">
        <v>833961.71619949501</v>
      </c>
      <c r="O31" s="22">
        <v>14034.169887020886</v>
      </c>
      <c r="P31" s="23" t="s">
        <v>50</v>
      </c>
      <c r="R31" s="20" t="s">
        <v>101</v>
      </c>
      <c r="S31" s="25">
        <f>156-90</f>
        <v>66</v>
      </c>
      <c r="T31" s="25">
        <v>2</v>
      </c>
      <c r="U31" s="7" t="s">
        <v>51</v>
      </c>
      <c r="V31" s="7" t="s">
        <v>52</v>
      </c>
      <c r="W31" s="7">
        <v>0.99698100000000001</v>
      </c>
    </row>
    <row r="32" spans="1:23" ht="15.75" x14ac:dyDescent="0.25">
      <c r="A32" s="12">
        <v>58</v>
      </c>
      <c r="B32" s="14" t="s">
        <v>102</v>
      </c>
      <c r="C32" s="12">
        <v>46.159011999999997</v>
      </c>
      <c r="D32" s="12">
        <v>-114.21795400000001</v>
      </c>
      <c r="E32" s="12">
        <v>1333</v>
      </c>
      <c r="F32" s="12" t="s">
        <v>47</v>
      </c>
      <c r="G32" s="12">
        <v>1</v>
      </c>
      <c r="H32" s="12">
        <v>2.57</v>
      </c>
      <c r="I32" s="33">
        <v>0.99406899999999998</v>
      </c>
      <c r="J32" s="12" t="s">
        <v>90</v>
      </c>
      <c r="K32" s="12">
        <v>2020</v>
      </c>
      <c r="L32" s="12" t="s">
        <v>48</v>
      </c>
      <c r="M32" s="12" t="s">
        <v>49</v>
      </c>
      <c r="N32" s="34">
        <v>1317388.8465183044</v>
      </c>
      <c r="O32" s="34">
        <v>20320.410025711521</v>
      </c>
      <c r="P32" s="35" t="s">
        <v>50</v>
      </c>
      <c r="R32" s="14" t="s">
        <v>102</v>
      </c>
      <c r="S32" s="36">
        <f>218-90</f>
        <v>128</v>
      </c>
      <c r="T32" s="36">
        <v>16</v>
      </c>
      <c r="U32" s="33" t="s">
        <v>51</v>
      </c>
      <c r="V32" s="33" t="s">
        <v>52</v>
      </c>
      <c r="W32" s="33">
        <v>0.99406899999999998</v>
      </c>
    </row>
    <row r="33" spans="1:23" ht="31.5" x14ac:dyDescent="0.25">
      <c r="A33" s="30"/>
      <c r="B33" s="41" t="s">
        <v>112</v>
      </c>
      <c r="C33" s="17"/>
      <c r="D33" s="17"/>
      <c r="E33" s="17"/>
      <c r="F33" s="17"/>
      <c r="G33" s="17"/>
      <c r="H33" s="17"/>
      <c r="I33" s="28"/>
      <c r="J33" s="17"/>
      <c r="K33" s="17"/>
      <c r="L33" s="17"/>
      <c r="M33" s="17"/>
      <c r="N33" s="22"/>
      <c r="O33" s="22"/>
      <c r="P33" s="23"/>
      <c r="R33" s="41" t="s">
        <v>112</v>
      </c>
      <c r="S33" s="17"/>
      <c r="T33" s="17"/>
    </row>
    <row r="34" spans="1:23" ht="15.75" x14ac:dyDescent="0.25">
      <c r="A34" s="37">
        <v>57</v>
      </c>
      <c r="B34" s="20" t="s">
        <v>10</v>
      </c>
      <c r="C34" s="17">
        <v>46.057183000000002</v>
      </c>
      <c r="D34" s="17">
        <v>-114.236761</v>
      </c>
      <c r="E34" s="17">
        <v>1355</v>
      </c>
      <c r="F34" s="17" t="s">
        <v>47</v>
      </c>
      <c r="G34" s="17">
        <v>1</v>
      </c>
      <c r="H34" s="17">
        <v>2.57</v>
      </c>
      <c r="I34" s="7">
        <v>0.98954200000000003</v>
      </c>
      <c r="J34" s="17" t="s">
        <v>90</v>
      </c>
      <c r="K34" s="17">
        <v>2020</v>
      </c>
      <c r="L34" s="17" t="s">
        <v>48</v>
      </c>
      <c r="M34" s="17" t="s">
        <v>49</v>
      </c>
      <c r="N34" s="22">
        <v>208360.03124795304</v>
      </c>
      <c r="O34" s="22">
        <v>4319.9924332695518</v>
      </c>
      <c r="P34" s="23" t="s">
        <v>50</v>
      </c>
      <c r="R34" s="20" t="s">
        <v>10</v>
      </c>
      <c r="S34" s="38">
        <f>158-90</f>
        <v>68</v>
      </c>
      <c r="T34" s="38">
        <v>21</v>
      </c>
      <c r="U34" s="7" t="s">
        <v>53</v>
      </c>
      <c r="V34" s="7" t="s">
        <v>54</v>
      </c>
      <c r="W34" s="7">
        <v>0.98954200000000003</v>
      </c>
    </row>
    <row r="35" spans="1:23" ht="15.75" x14ac:dyDescent="0.25">
      <c r="A35" s="37">
        <v>57</v>
      </c>
      <c r="B35" s="20" t="s">
        <v>11</v>
      </c>
      <c r="C35" s="17">
        <v>46.057924</v>
      </c>
      <c r="D35" s="17">
        <v>-114.23459699999999</v>
      </c>
      <c r="E35" s="17">
        <v>1345</v>
      </c>
      <c r="F35" s="17" t="s">
        <v>47</v>
      </c>
      <c r="G35" s="17">
        <v>1</v>
      </c>
      <c r="H35" s="17">
        <v>2.57</v>
      </c>
      <c r="I35" s="7">
        <v>0.99834900000000004</v>
      </c>
      <c r="J35" s="17" t="s">
        <v>90</v>
      </c>
      <c r="K35" s="17">
        <v>2020</v>
      </c>
      <c r="L35" s="17" t="s">
        <v>48</v>
      </c>
      <c r="M35" s="17" t="s">
        <v>49</v>
      </c>
      <c r="N35" s="22">
        <v>192048.28456969903</v>
      </c>
      <c r="O35" s="22">
        <v>3852.7900693751626</v>
      </c>
      <c r="P35" s="23" t="s">
        <v>50</v>
      </c>
      <c r="R35" s="20" t="s">
        <v>11</v>
      </c>
      <c r="S35" s="38">
        <f>52+270</f>
        <v>322</v>
      </c>
      <c r="T35" s="38">
        <v>10</v>
      </c>
      <c r="U35" s="7" t="s">
        <v>55</v>
      </c>
      <c r="V35" s="7" t="s">
        <v>56</v>
      </c>
      <c r="W35" s="7">
        <v>0.99834900000000004</v>
      </c>
    </row>
    <row r="36" spans="1:23" ht="15.75" x14ac:dyDescent="0.25">
      <c r="A36" s="37">
        <v>57</v>
      </c>
      <c r="B36" s="20" t="s">
        <v>12</v>
      </c>
      <c r="C36" s="17">
        <v>46.058917999999998</v>
      </c>
      <c r="D36" s="17">
        <v>-114.232156</v>
      </c>
      <c r="E36" s="17">
        <v>1329</v>
      </c>
      <c r="F36" s="17" t="s">
        <v>47</v>
      </c>
      <c r="G36" s="17">
        <v>1</v>
      </c>
      <c r="H36" s="17">
        <v>2.57</v>
      </c>
      <c r="I36" s="7">
        <v>0.99884499999999998</v>
      </c>
      <c r="J36" s="17" t="s">
        <v>90</v>
      </c>
      <c r="K36" s="17">
        <v>2020</v>
      </c>
      <c r="L36" s="17" t="s">
        <v>48</v>
      </c>
      <c r="M36" s="17" t="s">
        <v>49</v>
      </c>
      <c r="N36" s="22">
        <v>215010.72445996612</v>
      </c>
      <c r="O36" s="22">
        <v>4402.8072477758305</v>
      </c>
      <c r="P36" s="23" t="s">
        <v>50</v>
      </c>
      <c r="R36" s="20" t="s">
        <v>12</v>
      </c>
      <c r="S36" s="38">
        <f>281-90</f>
        <v>191</v>
      </c>
      <c r="T36" s="38">
        <v>9</v>
      </c>
      <c r="U36" s="7" t="s">
        <v>57</v>
      </c>
      <c r="V36" s="7" t="s">
        <v>58</v>
      </c>
      <c r="W36" s="7">
        <v>0.99884499999999998</v>
      </c>
    </row>
    <row r="37" spans="1:23" ht="15.75" x14ac:dyDescent="0.25">
      <c r="A37" s="37">
        <v>57</v>
      </c>
      <c r="B37" s="20" t="s">
        <v>13</v>
      </c>
      <c r="C37" s="17">
        <v>46.059829999999998</v>
      </c>
      <c r="D37" s="17">
        <v>-114.23092</v>
      </c>
      <c r="E37" s="17">
        <v>1327</v>
      </c>
      <c r="F37" s="17" t="s">
        <v>47</v>
      </c>
      <c r="G37" s="17">
        <v>1</v>
      </c>
      <c r="H37" s="17">
        <v>2.57</v>
      </c>
      <c r="I37" s="7">
        <v>0.99856199999999995</v>
      </c>
      <c r="J37" s="17" t="s">
        <v>90</v>
      </c>
      <c r="K37" s="17">
        <v>2020</v>
      </c>
      <c r="L37" s="17" t="s">
        <v>48</v>
      </c>
      <c r="M37" s="17" t="s">
        <v>49</v>
      </c>
      <c r="N37" s="22">
        <v>209373.64484867599</v>
      </c>
      <c r="O37" s="22">
        <v>4196.5880830644046</v>
      </c>
      <c r="P37" s="23" t="s">
        <v>50</v>
      </c>
      <c r="R37" s="20" t="s">
        <v>13</v>
      </c>
      <c r="S37" s="38">
        <f>1+270</f>
        <v>271</v>
      </c>
      <c r="T37" s="38">
        <v>1</v>
      </c>
      <c r="U37" s="7" t="s">
        <v>59</v>
      </c>
      <c r="V37" s="7" t="s">
        <v>60</v>
      </c>
      <c r="W37" s="7">
        <v>0.99856199999999995</v>
      </c>
    </row>
    <row r="38" spans="1:23" ht="15.75" x14ac:dyDescent="0.25">
      <c r="A38" s="39">
        <v>57</v>
      </c>
      <c r="B38" s="14" t="s">
        <v>14</v>
      </c>
      <c r="C38" s="12">
        <v>46.058095000000002</v>
      </c>
      <c r="D38" s="12">
        <v>-114.234252</v>
      </c>
      <c r="E38" s="12">
        <v>1346</v>
      </c>
      <c r="F38" s="12" t="s">
        <v>47</v>
      </c>
      <c r="G38" s="12">
        <v>1</v>
      </c>
      <c r="H38" s="12">
        <v>2.57</v>
      </c>
      <c r="I38" s="33">
        <v>0.99845499999999998</v>
      </c>
      <c r="J38" s="12" t="s">
        <v>90</v>
      </c>
      <c r="K38" s="12">
        <v>2020</v>
      </c>
      <c r="L38" s="12" t="s">
        <v>48</v>
      </c>
      <c r="M38" s="12" t="s">
        <v>49</v>
      </c>
      <c r="N38" s="34">
        <v>204992.52086292708</v>
      </c>
      <c r="O38" s="34">
        <v>4105.1709052867745</v>
      </c>
      <c r="P38" s="35" t="s">
        <v>50</v>
      </c>
      <c r="R38" s="14" t="s">
        <v>14</v>
      </c>
      <c r="S38" s="40">
        <f>71+270</f>
        <v>341</v>
      </c>
      <c r="T38" s="40">
        <v>8</v>
      </c>
      <c r="U38" s="33" t="s">
        <v>55</v>
      </c>
      <c r="V38" s="33" t="s">
        <v>56</v>
      </c>
      <c r="W38" s="33">
        <v>0.99845499999999998</v>
      </c>
    </row>
    <row r="39" spans="1:23" ht="6.75" customHeight="1" x14ac:dyDescent="0.25">
      <c r="A39" s="30"/>
      <c r="B39" s="27"/>
      <c r="C39" s="17"/>
      <c r="D39" s="17"/>
      <c r="E39" s="17"/>
      <c r="F39" s="17"/>
      <c r="G39" s="17"/>
      <c r="H39" s="17"/>
      <c r="I39" s="28"/>
      <c r="J39" s="17"/>
      <c r="K39" s="17"/>
      <c r="L39" s="17"/>
      <c r="M39" s="17"/>
      <c r="N39" s="22"/>
      <c r="O39" s="22"/>
      <c r="P39" s="23"/>
      <c r="R39" s="27"/>
      <c r="S39" s="25"/>
      <c r="T39" s="25"/>
    </row>
    <row r="40" spans="1:23" ht="31.5" x14ac:dyDescent="0.25">
      <c r="A40" s="30"/>
      <c r="B40" s="41" t="s">
        <v>111</v>
      </c>
      <c r="C40" s="17"/>
      <c r="D40" s="17"/>
      <c r="E40" s="17"/>
      <c r="F40" s="17"/>
      <c r="G40" s="17"/>
      <c r="H40" s="17"/>
      <c r="I40" s="28"/>
      <c r="J40" s="17"/>
      <c r="K40" s="17"/>
      <c r="L40" s="17"/>
      <c r="M40" s="17"/>
      <c r="N40" s="22"/>
      <c r="O40" s="22"/>
      <c r="P40" s="23"/>
      <c r="R40" s="41" t="s">
        <v>111</v>
      </c>
      <c r="S40" s="25"/>
      <c r="T40" s="25"/>
    </row>
    <row r="41" spans="1:23" ht="15.75" x14ac:dyDescent="0.25">
      <c r="A41" s="37">
        <v>57</v>
      </c>
      <c r="B41" s="20" t="s">
        <v>15</v>
      </c>
      <c r="C41" s="17">
        <v>46.056854999999999</v>
      </c>
      <c r="D41" s="17">
        <v>-114.23357799999999</v>
      </c>
      <c r="E41" s="17">
        <v>1366</v>
      </c>
      <c r="F41" s="17" t="s">
        <v>47</v>
      </c>
      <c r="G41" s="17">
        <v>1</v>
      </c>
      <c r="H41" s="17">
        <v>2.57</v>
      </c>
      <c r="I41" s="7">
        <v>0.99792599999999998</v>
      </c>
      <c r="J41" s="17" t="s">
        <v>90</v>
      </c>
      <c r="K41" s="17">
        <v>2020</v>
      </c>
      <c r="L41" s="17" t="s">
        <v>48</v>
      </c>
      <c r="M41" s="17" t="s">
        <v>49</v>
      </c>
      <c r="N41" s="22">
        <v>225658.48665172112</v>
      </c>
      <c r="O41" s="22">
        <v>5031.4158957335139</v>
      </c>
      <c r="P41" s="23" t="s">
        <v>50</v>
      </c>
      <c r="R41" s="20" t="s">
        <v>15</v>
      </c>
      <c r="S41" s="25">
        <f>135-90</f>
        <v>45</v>
      </c>
      <c r="T41" s="25">
        <v>11</v>
      </c>
      <c r="U41" s="7" t="s">
        <v>61</v>
      </c>
      <c r="V41" s="7" t="s">
        <v>62</v>
      </c>
      <c r="W41" s="7">
        <v>0.99792599999999998</v>
      </c>
    </row>
    <row r="42" spans="1:23" ht="15.75" x14ac:dyDescent="0.25">
      <c r="A42" s="37">
        <v>57</v>
      </c>
      <c r="B42" s="20" t="s">
        <v>16</v>
      </c>
      <c r="C42" s="17">
        <v>46.056770999999998</v>
      </c>
      <c r="D42" s="17">
        <v>-114.233924</v>
      </c>
      <c r="E42" s="17">
        <v>1367</v>
      </c>
      <c r="F42" s="17" t="s">
        <v>47</v>
      </c>
      <c r="G42" s="17">
        <v>1</v>
      </c>
      <c r="H42" s="17">
        <v>2.57</v>
      </c>
      <c r="I42" s="7">
        <v>0.99853400000000003</v>
      </c>
      <c r="J42" s="17" t="s">
        <v>90</v>
      </c>
      <c r="K42" s="17">
        <v>2020</v>
      </c>
      <c r="L42" s="17" t="s">
        <v>48</v>
      </c>
      <c r="M42" s="17" t="s">
        <v>49</v>
      </c>
      <c r="N42" s="22">
        <v>191997.98707955153</v>
      </c>
      <c r="O42" s="22">
        <v>3864.2781003241516</v>
      </c>
      <c r="P42" s="23" t="s">
        <v>50</v>
      </c>
      <c r="R42" s="20" t="s">
        <v>16</v>
      </c>
      <c r="S42" s="25">
        <f>203-90</f>
        <v>113</v>
      </c>
      <c r="T42" s="25">
        <v>9</v>
      </c>
      <c r="U42" s="7" t="s">
        <v>63</v>
      </c>
      <c r="V42" s="7" t="s">
        <v>64</v>
      </c>
      <c r="W42" s="7">
        <v>0.99853400000000003</v>
      </c>
    </row>
    <row r="43" spans="1:23" ht="15.75" x14ac:dyDescent="0.25">
      <c r="A43" s="37">
        <v>57</v>
      </c>
      <c r="B43" s="20" t="s">
        <v>17</v>
      </c>
      <c r="C43" s="17">
        <v>46.056697999999997</v>
      </c>
      <c r="D43" s="17">
        <v>-114.23431100000001</v>
      </c>
      <c r="E43" s="17">
        <v>1373</v>
      </c>
      <c r="F43" s="17" t="s">
        <v>47</v>
      </c>
      <c r="G43" s="17">
        <v>1</v>
      </c>
      <c r="H43" s="17">
        <v>2.57</v>
      </c>
      <c r="I43" s="7">
        <v>0.99690400000000001</v>
      </c>
      <c r="J43" s="17" t="s">
        <v>90</v>
      </c>
      <c r="K43" s="17">
        <v>2020</v>
      </c>
      <c r="L43" s="17" t="s">
        <v>48</v>
      </c>
      <c r="M43" s="17" t="s">
        <v>49</v>
      </c>
      <c r="N43" s="22">
        <v>224065.96264381194</v>
      </c>
      <c r="O43" s="22">
        <v>4340.2483937534253</v>
      </c>
      <c r="P43" s="23" t="s">
        <v>50</v>
      </c>
      <c r="R43" s="20" t="s">
        <v>17</v>
      </c>
      <c r="S43" s="25">
        <f>58+270</f>
        <v>328</v>
      </c>
      <c r="T43" s="25">
        <v>16</v>
      </c>
      <c r="U43" s="7" t="s">
        <v>65</v>
      </c>
      <c r="V43" s="7" t="s">
        <v>66</v>
      </c>
      <c r="W43" s="7">
        <v>0.99690400000000001</v>
      </c>
    </row>
    <row r="44" spans="1:23" ht="15.75" x14ac:dyDescent="0.25">
      <c r="A44" s="37">
        <v>57</v>
      </c>
      <c r="B44" s="20" t="s">
        <v>18</v>
      </c>
      <c r="C44" s="17">
        <v>46.056455999999997</v>
      </c>
      <c r="D44" s="17">
        <v>-114.234938</v>
      </c>
      <c r="E44" s="17">
        <v>1380</v>
      </c>
      <c r="F44" s="17" t="s">
        <v>47</v>
      </c>
      <c r="G44" s="17">
        <v>1</v>
      </c>
      <c r="H44" s="17">
        <v>2.57</v>
      </c>
      <c r="I44" s="7">
        <v>0.99894799999999995</v>
      </c>
      <c r="J44" s="17" t="s">
        <v>90</v>
      </c>
      <c r="K44" s="17">
        <v>2020</v>
      </c>
      <c r="L44" s="17" t="s">
        <v>48</v>
      </c>
      <c r="M44" s="17" t="s">
        <v>49</v>
      </c>
      <c r="N44" s="22">
        <v>230696.51052868812</v>
      </c>
      <c r="O44" s="22">
        <v>4694.3087302137546</v>
      </c>
      <c r="P44" s="23" t="s">
        <v>50</v>
      </c>
      <c r="R44" s="20" t="s">
        <v>18</v>
      </c>
      <c r="S44" s="25">
        <f>93-90</f>
        <v>3</v>
      </c>
      <c r="T44" s="25">
        <v>0</v>
      </c>
      <c r="U44" s="7" t="s">
        <v>67</v>
      </c>
      <c r="V44" s="7" t="s">
        <v>68</v>
      </c>
      <c r="W44" s="7">
        <v>0.99894799999999995</v>
      </c>
    </row>
    <row r="45" spans="1:23" ht="15.75" x14ac:dyDescent="0.25">
      <c r="A45" s="37">
        <v>57</v>
      </c>
      <c r="B45" s="20" t="s">
        <v>19</v>
      </c>
      <c r="C45" s="17">
        <v>46.056330000000003</v>
      </c>
      <c r="D45" s="17">
        <v>-114.235173</v>
      </c>
      <c r="E45" s="17">
        <v>1387</v>
      </c>
      <c r="F45" s="17" t="s">
        <v>47</v>
      </c>
      <c r="G45" s="17">
        <v>1</v>
      </c>
      <c r="H45" s="17">
        <v>2.57</v>
      </c>
      <c r="I45" s="7">
        <v>0.99840399999999996</v>
      </c>
      <c r="J45" s="17" t="s">
        <v>90</v>
      </c>
      <c r="K45" s="17">
        <v>2020</v>
      </c>
      <c r="L45" s="17" t="s">
        <v>48</v>
      </c>
      <c r="M45" s="17" t="s">
        <v>49</v>
      </c>
      <c r="N45" s="22">
        <v>297086.35932585463</v>
      </c>
      <c r="O45" s="22">
        <v>6066.1264022981704</v>
      </c>
      <c r="P45" s="23" t="s">
        <v>50</v>
      </c>
      <c r="R45" s="20" t="s">
        <v>19</v>
      </c>
      <c r="S45" s="25">
        <f>108-90</f>
        <v>18</v>
      </c>
      <c r="T45" s="25">
        <v>12</v>
      </c>
      <c r="U45" s="7" t="s">
        <v>69</v>
      </c>
      <c r="V45" s="7" t="s">
        <v>70</v>
      </c>
      <c r="W45" s="7">
        <v>0.99840399999999996</v>
      </c>
    </row>
    <row r="46" spans="1:23" ht="15.75" x14ac:dyDescent="0.25">
      <c r="A46" s="39">
        <v>57</v>
      </c>
      <c r="B46" s="14" t="s">
        <v>20</v>
      </c>
      <c r="C46" s="17">
        <v>46.055925999999999</v>
      </c>
      <c r="D46" s="42">
        <v>-114.2359</v>
      </c>
      <c r="E46" s="12">
        <v>1395</v>
      </c>
      <c r="F46" s="17" t="s">
        <v>47</v>
      </c>
      <c r="G46" s="17">
        <v>1</v>
      </c>
      <c r="H46" s="17">
        <v>2.57</v>
      </c>
      <c r="I46" s="33">
        <v>0.99728499999999998</v>
      </c>
      <c r="J46" s="17" t="s">
        <v>90</v>
      </c>
      <c r="K46" s="17">
        <v>2020</v>
      </c>
      <c r="L46" s="17" t="s">
        <v>48</v>
      </c>
      <c r="M46" s="17" t="s">
        <v>49</v>
      </c>
      <c r="N46" s="22">
        <v>254071.83334512502</v>
      </c>
      <c r="O46" s="22">
        <v>4574.6868475637229</v>
      </c>
      <c r="P46" s="35" t="s">
        <v>50</v>
      </c>
      <c r="R46" s="14" t="s">
        <v>20</v>
      </c>
      <c r="S46" s="36">
        <f>291-90</f>
        <v>201</v>
      </c>
      <c r="T46" s="36">
        <v>14</v>
      </c>
      <c r="U46" s="33" t="s">
        <v>71</v>
      </c>
      <c r="V46" s="33" t="s">
        <v>72</v>
      </c>
      <c r="W46" s="33">
        <v>0.99728499999999998</v>
      </c>
    </row>
    <row r="47" spans="1:23" ht="21.75" customHeight="1" x14ac:dyDescent="0.25">
      <c r="A47" s="67" t="s">
        <v>106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T47" s="7"/>
      <c r="W47" s="5"/>
    </row>
    <row r="48" spans="1:23" ht="14.25" customHeight="1" x14ac:dyDescent="0.25">
      <c r="A48" s="2" t="s">
        <v>73</v>
      </c>
      <c r="B48" s="1"/>
      <c r="C48" s="1"/>
      <c r="D48" s="1"/>
      <c r="E48" s="1"/>
      <c r="F48" s="1"/>
      <c r="G48" s="1"/>
      <c r="H48" s="1"/>
      <c r="I48" s="1"/>
      <c r="J48" s="1"/>
      <c r="T48" s="7"/>
      <c r="W48" s="5"/>
    </row>
    <row r="49" spans="1:23" ht="18" x14ac:dyDescent="0.25">
      <c r="A49" s="2" t="s">
        <v>105</v>
      </c>
      <c r="B49" s="1"/>
      <c r="C49" s="1"/>
      <c r="D49" s="1"/>
      <c r="E49" s="1"/>
      <c r="F49" s="1"/>
      <c r="G49" s="1"/>
      <c r="H49" s="1"/>
      <c r="I49" s="1"/>
      <c r="J49" s="1"/>
      <c r="T49" s="7"/>
      <c r="W49" s="5"/>
    </row>
    <row r="50" spans="1:23" ht="18" x14ac:dyDescent="0.25">
      <c r="A50" s="2" t="s">
        <v>74</v>
      </c>
      <c r="B50" s="1"/>
      <c r="C50" s="1"/>
      <c r="D50" s="1"/>
      <c r="E50" s="1"/>
      <c r="F50" s="1"/>
      <c r="G50" s="1"/>
      <c r="H50" s="1"/>
      <c r="I50" s="1"/>
      <c r="J50" s="1"/>
      <c r="T50" s="7"/>
      <c r="W50" s="5"/>
    </row>
    <row r="51" spans="1:23" ht="15.75" x14ac:dyDescent="0.25">
      <c r="B51" s="43"/>
    </row>
    <row r="52" spans="1:23" ht="16.5" thickBot="1" x14ac:dyDescent="0.3">
      <c r="B52" s="8" t="s">
        <v>91</v>
      </c>
      <c r="C52" s="9"/>
      <c r="D52" s="9"/>
      <c r="E52" s="9"/>
      <c r="F52" s="10"/>
      <c r="G52" s="10"/>
      <c r="H52" s="10"/>
      <c r="I52" s="10"/>
      <c r="J52" s="10"/>
      <c r="K52" s="10"/>
      <c r="L52" s="10"/>
    </row>
    <row r="53" spans="1:23" ht="16.5" thickTop="1" x14ac:dyDescent="0.25">
      <c r="B53" s="69" t="s">
        <v>0</v>
      </c>
      <c r="C53" s="72" t="s">
        <v>75</v>
      </c>
      <c r="D53" s="75" t="s">
        <v>76</v>
      </c>
      <c r="E53" s="76"/>
      <c r="F53" s="77"/>
      <c r="G53" s="75" t="s">
        <v>77</v>
      </c>
      <c r="H53" s="76"/>
      <c r="I53" s="77"/>
      <c r="J53" s="75" t="s">
        <v>78</v>
      </c>
      <c r="K53" s="76"/>
      <c r="L53" s="76"/>
    </row>
    <row r="54" spans="1:23" x14ac:dyDescent="0.25">
      <c r="B54" s="70"/>
      <c r="C54" s="73"/>
      <c r="D54" s="78" t="s">
        <v>79</v>
      </c>
      <c r="E54" s="80" t="s">
        <v>80</v>
      </c>
      <c r="F54" s="81" t="s">
        <v>81</v>
      </c>
      <c r="G54" s="83" t="s">
        <v>82</v>
      </c>
      <c r="H54" s="64" t="s">
        <v>83</v>
      </c>
      <c r="I54" s="84" t="s">
        <v>84</v>
      </c>
      <c r="J54" s="83" t="s">
        <v>82</v>
      </c>
      <c r="K54" s="64" t="s">
        <v>85</v>
      </c>
      <c r="L54" s="64" t="s">
        <v>84</v>
      </c>
    </row>
    <row r="55" spans="1:23" x14ac:dyDescent="0.25">
      <c r="A55" s="4"/>
      <c r="B55" s="71"/>
      <c r="C55" s="74"/>
      <c r="D55" s="79"/>
      <c r="E55" s="65"/>
      <c r="F55" s="82"/>
      <c r="G55" s="79"/>
      <c r="H55" s="65"/>
      <c r="I55" s="82"/>
      <c r="J55" s="79"/>
      <c r="K55" s="65"/>
      <c r="L55" s="65"/>
    </row>
    <row r="56" spans="1:23" ht="31.5" x14ac:dyDescent="0.25">
      <c r="A56" s="4"/>
      <c r="B56" s="18" t="s">
        <v>107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6"/>
    </row>
    <row r="57" spans="1:23" ht="15.75" x14ac:dyDescent="0.25">
      <c r="A57" s="17"/>
      <c r="B57" s="20" t="s">
        <v>27</v>
      </c>
      <c r="C57" s="44" t="s">
        <v>86</v>
      </c>
      <c r="D57" s="6">
        <v>24633</v>
      </c>
      <c r="E57" s="6">
        <v>481</v>
      </c>
      <c r="F57" s="6">
        <v>2016</v>
      </c>
      <c r="G57" s="6">
        <v>23718</v>
      </c>
      <c r="H57" s="6">
        <v>463</v>
      </c>
      <c r="I57" s="6">
        <v>1848</v>
      </c>
      <c r="J57" s="6">
        <v>23868</v>
      </c>
      <c r="K57" s="6">
        <v>466</v>
      </c>
      <c r="L57" s="6">
        <v>1491</v>
      </c>
      <c r="M57" s="45"/>
      <c r="N57" s="45"/>
      <c r="O57" s="46"/>
    </row>
    <row r="58" spans="1:23" ht="15.75" x14ac:dyDescent="0.25">
      <c r="A58" s="17"/>
      <c r="B58" s="20" t="s">
        <v>28</v>
      </c>
      <c r="C58" s="44" t="s">
        <v>86</v>
      </c>
      <c r="D58" s="6">
        <v>16342</v>
      </c>
      <c r="E58" s="6">
        <v>329</v>
      </c>
      <c r="F58" s="6">
        <v>1337</v>
      </c>
      <c r="G58" s="6">
        <v>16011</v>
      </c>
      <c r="H58" s="6">
        <v>322</v>
      </c>
      <c r="I58" s="6">
        <v>1248</v>
      </c>
      <c r="J58" s="6">
        <v>16209</v>
      </c>
      <c r="K58" s="6">
        <v>326</v>
      </c>
      <c r="L58" s="6">
        <v>1014</v>
      </c>
      <c r="M58" s="45"/>
      <c r="N58" s="45"/>
      <c r="O58" s="46"/>
    </row>
    <row r="59" spans="1:23" ht="15.75" x14ac:dyDescent="0.25">
      <c r="A59" s="17"/>
      <c r="B59" s="20" t="s">
        <v>29</v>
      </c>
      <c r="C59" s="44" t="s">
        <v>86</v>
      </c>
      <c r="D59" s="6">
        <v>52106</v>
      </c>
      <c r="E59" s="6">
        <v>764</v>
      </c>
      <c r="F59" s="6">
        <v>4240</v>
      </c>
      <c r="G59" s="6">
        <v>49773</v>
      </c>
      <c r="H59" s="6">
        <v>729</v>
      </c>
      <c r="I59" s="6">
        <v>3849</v>
      </c>
      <c r="J59" s="6">
        <v>49962</v>
      </c>
      <c r="K59" s="6">
        <v>732</v>
      </c>
      <c r="L59" s="6">
        <v>3073</v>
      </c>
      <c r="M59" s="45"/>
      <c r="N59" s="45"/>
      <c r="O59" s="46"/>
    </row>
    <row r="60" spans="1:23" ht="15.75" x14ac:dyDescent="0.25">
      <c r="A60" s="17"/>
      <c r="B60" s="20" t="s">
        <v>30</v>
      </c>
      <c r="C60" s="44" t="s">
        <v>86</v>
      </c>
      <c r="D60" s="6">
        <v>21236</v>
      </c>
      <c r="E60" s="6">
        <v>385</v>
      </c>
      <c r="F60" s="6">
        <v>1730</v>
      </c>
      <c r="G60" s="6">
        <v>20592</v>
      </c>
      <c r="H60" s="6">
        <v>373</v>
      </c>
      <c r="I60" s="6">
        <v>1597</v>
      </c>
      <c r="J60" s="6">
        <v>20764</v>
      </c>
      <c r="K60" s="6">
        <v>377</v>
      </c>
      <c r="L60" s="6">
        <v>1288</v>
      </c>
      <c r="M60" s="45"/>
      <c r="N60" s="45"/>
      <c r="O60" s="46"/>
    </row>
    <row r="61" spans="1:23" ht="15.75" x14ac:dyDescent="0.25">
      <c r="A61" s="17"/>
      <c r="B61" s="20" t="s">
        <v>31</v>
      </c>
      <c r="C61" s="44" t="s">
        <v>86</v>
      </c>
      <c r="D61" s="6">
        <v>22318</v>
      </c>
      <c r="E61" s="6">
        <v>401</v>
      </c>
      <c r="F61" s="6">
        <v>1818</v>
      </c>
      <c r="G61" s="6">
        <v>21583</v>
      </c>
      <c r="H61" s="6">
        <v>388</v>
      </c>
      <c r="I61" s="6">
        <v>1673</v>
      </c>
      <c r="J61" s="6">
        <v>21747</v>
      </c>
      <c r="K61" s="6">
        <v>391</v>
      </c>
      <c r="L61" s="6">
        <v>1348</v>
      </c>
      <c r="M61" s="45"/>
      <c r="N61" s="45"/>
      <c r="O61" s="46"/>
    </row>
    <row r="62" spans="1:23" ht="15.75" x14ac:dyDescent="0.25">
      <c r="A62" s="17"/>
      <c r="B62" s="20" t="s">
        <v>32</v>
      </c>
      <c r="C62" s="44" t="s">
        <v>86</v>
      </c>
      <c r="D62" s="6">
        <v>17118</v>
      </c>
      <c r="E62" s="6">
        <v>348</v>
      </c>
      <c r="F62" s="6">
        <v>1402</v>
      </c>
      <c r="G62" s="6">
        <v>16746</v>
      </c>
      <c r="H62" s="6">
        <v>340</v>
      </c>
      <c r="I62" s="6">
        <v>1306</v>
      </c>
      <c r="J62" s="6">
        <v>16935</v>
      </c>
      <c r="K62" s="6">
        <v>344</v>
      </c>
      <c r="L62" s="6">
        <v>1061</v>
      </c>
      <c r="M62" s="45"/>
      <c r="N62" s="45"/>
      <c r="O62" s="46"/>
    </row>
    <row r="63" spans="1:23" ht="6.75" customHeight="1" x14ac:dyDescent="0.25">
      <c r="A63" s="17"/>
      <c r="B63" s="44"/>
      <c r="C63" s="44"/>
      <c r="D63" s="47"/>
      <c r="E63" s="47"/>
      <c r="F63" s="47"/>
      <c r="G63" s="47"/>
      <c r="H63" s="47"/>
      <c r="I63" s="47"/>
      <c r="J63" s="47"/>
      <c r="K63" s="47"/>
      <c r="L63" s="47"/>
      <c r="M63" s="45"/>
      <c r="N63" s="45"/>
      <c r="O63" s="46"/>
    </row>
    <row r="64" spans="1:23" ht="31.5" x14ac:dyDescent="0.25">
      <c r="A64" s="17"/>
      <c r="B64" s="18" t="s">
        <v>108</v>
      </c>
      <c r="C64" s="44"/>
      <c r="D64" s="47"/>
      <c r="E64" s="47"/>
      <c r="F64" s="47"/>
      <c r="G64" s="47"/>
      <c r="H64" s="47"/>
      <c r="I64" s="47"/>
      <c r="J64" s="47"/>
      <c r="K64" s="47"/>
      <c r="L64" s="47"/>
      <c r="M64" s="45"/>
      <c r="N64" s="45"/>
      <c r="O64" s="46"/>
    </row>
    <row r="65" spans="1:15" ht="15.75" x14ac:dyDescent="0.25">
      <c r="A65" s="17"/>
      <c r="B65" s="20" t="s">
        <v>22</v>
      </c>
      <c r="C65" s="44" t="s">
        <v>86</v>
      </c>
      <c r="D65" s="6">
        <v>17039</v>
      </c>
      <c r="E65" s="6">
        <v>344</v>
      </c>
      <c r="F65" s="6">
        <v>1395</v>
      </c>
      <c r="G65" s="6">
        <v>16670</v>
      </c>
      <c r="H65" s="6">
        <v>337</v>
      </c>
      <c r="I65" s="6">
        <v>1300</v>
      </c>
      <c r="J65" s="6">
        <v>16853</v>
      </c>
      <c r="K65" s="6">
        <v>340</v>
      </c>
      <c r="L65" s="6">
        <v>1055</v>
      </c>
      <c r="M65" s="45"/>
      <c r="N65" s="45"/>
      <c r="O65" s="46"/>
    </row>
    <row r="66" spans="1:15" ht="15.75" x14ac:dyDescent="0.25">
      <c r="A66" s="17"/>
      <c r="B66" s="20" t="s">
        <v>23</v>
      </c>
      <c r="C66" s="44" t="s">
        <v>86</v>
      </c>
      <c r="D66" s="6">
        <v>17831</v>
      </c>
      <c r="E66" s="6">
        <v>358</v>
      </c>
      <c r="F66" s="6">
        <v>1460</v>
      </c>
      <c r="G66" s="6">
        <v>17417</v>
      </c>
      <c r="H66" s="6">
        <v>350</v>
      </c>
      <c r="I66" s="6">
        <v>1358</v>
      </c>
      <c r="J66" s="6">
        <v>17584</v>
      </c>
      <c r="K66" s="6">
        <v>353</v>
      </c>
      <c r="L66" s="6">
        <v>1100</v>
      </c>
      <c r="M66" s="45"/>
      <c r="N66" s="45"/>
      <c r="O66" s="46"/>
    </row>
    <row r="67" spans="1:15" ht="15.75" x14ac:dyDescent="0.25">
      <c r="A67" s="17"/>
      <c r="B67" s="20" t="s">
        <v>24</v>
      </c>
      <c r="C67" s="44" t="s">
        <v>86</v>
      </c>
      <c r="D67" s="6">
        <v>16225</v>
      </c>
      <c r="E67" s="6">
        <v>386</v>
      </c>
      <c r="F67" s="6">
        <v>1343</v>
      </c>
      <c r="G67" s="6">
        <v>15899</v>
      </c>
      <c r="H67" s="6">
        <v>378</v>
      </c>
      <c r="I67" s="6">
        <v>1255</v>
      </c>
      <c r="J67" s="6">
        <v>16069</v>
      </c>
      <c r="K67" s="6">
        <v>382</v>
      </c>
      <c r="L67" s="6">
        <v>1026</v>
      </c>
      <c r="M67" s="45"/>
      <c r="N67" s="45"/>
      <c r="O67" s="46"/>
    </row>
    <row r="68" spans="1:15" ht="15.75" x14ac:dyDescent="0.25">
      <c r="A68" s="17"/>
      <c r="B68" s="20" t="s">
        <v>25</v>
      </c>
      <c r="C68" s="44" t="s">
        <v>86</v>
      </c>
      <c r="D68" s="6">
        <v>16250</v>
      </c>
      <c r="E68" s="6">
        <v>329</v>
      </c>
      <c r="F68" s="6">
        <v>1330</v>
      </c>
      <c r="G68" s="6">
        <v>15923</v>
      </c>
      <c r="H68" s="6">
        <v>323</v>
      </c>
      <c r="I68" s="6">
        <v>1242</v>
      </c>
      <c r="J68" s="6">
        <v>16091</v>
      </c>
      <c r="K68" s="6">
        <v>326</v>
      </c>
      <c r="L68" s="6">
        <v>1007</v>
      </c>
      <c r="M68" s="45"/>
      <c r="N68" s="45"/>
      <c r="O68" s="46"/>
    </row>
    <row r="69" spans="1:15" ht="15.75" x14ac:dyDescent="0.25">
      <c r="A69" s="17"/>
      <c r="B69" s="14" t="s">
        <v>26</v>
      </c>
      <c r="C69" s="48" t="s">
        <v>86</v>
      </c>
      <c r="D69" s="49">
        <v>13026</v>
      </c>
      <c r="E69" s="49">
        <v>262</v>
      </c>
      <c r="F69" s="49">
        <v>1065</v>
      </c>
      <c r="G69" s="49">
        <v>12803</v>
      </c>
      <c r="H69" s="49">
        <v>258</v>
      </c>
      <c r="I69" s="49">
        <v>997</v>
      </c>
      <c r="J69" s="49">
        <v>12990</v>
      </c>
      <c r="K69" s="49">
        <v>261</v>
      </c>
      <c r="L69" s="49">
        <v>812</v>
      </c>
      <c r="M69" s="45"/>
      <c r="N69" s="45"/>
      <c r="O69" s="46"/>
    </row>
    <row r="70" spans="1:15" ht="31.5" x14ac:dyDescent="0.25">
      <c r="A70" s="30"/>
      <c r="B70" s="18" t="s">
        <v>109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5"/>
      <c r="N70" s="45"/>
      <c r="O70" s="46"/>
    </row>
    <row r="71" spans="1:15" ht="15.75" x14ac:dyDescent="0.25">
      <c r="A71" s="17"/>
      <c r="B71" s="20" t="s">
        <v>94</v>
      </c>
      <c r="C71" s="44" t="s">
        <v>86</v>
      </c>
      <c r="D71" s="6">
        <v>100490</v>
      </c>
      <c r="E71" s="6">
        <v>1590</v>
      </c>
      <c r="F71" s="6">
        <v>8295</v>
      </c>
      <c r="G71" s="6">
        <v>95522</v>
      </c>
      <c r="H71" s="6">
        <v>1509</v>
      </c>
      <c r="I71" s="6">
        <v>7492</v>
      </c>
      <c r="J71" s="6">
        <v>95728</v>
      </c>
      <c r="K71" s="6">
        <v>1512</v>
      </c>
      <c r="L71" s="6">
        <v>5980</v>
      </c>
      <c r="M71" s="45"/>
      <c r="N71" s="45"/>
      <c r="O71" s="46"/>
    </row>
    <row r="72" spans="1:15" ht="15.75" x14ac:dyDescent="0.25">
      <c r="A72" s="17"/>
      <c r="B72" s="20" t="s">
        <v>95</v>
      </c>
      <c r="C72" s="44" t="s">
        <v>86</v>
      </c>
      <c r="D72" s="6">
        <v>100851</v>
      </c>
      <c r="E72" s="6">
        <v>1602</v>
      </c>
      <c r="F72" s="6">
        <v>8327</v>
      </c>
      <c r="G72" s="6">
        <v>95870</v>
      </c>
      <c r="H72" s="6">
        <v>1521</v>
      </c>
      <c r="I72" s="6">
        <v>7521</v>
      </c>
      <c r="J72" s="6">
        <v>96187</v>
      </c>
      <c r="K72" s="6">
        <v>1526</v>
      </c>
      <c r="L72" s="6">
        <v>6011</v>
      </c>
      <c r="M72" s="45"/>
      <c r="N72" s="45"/>
      <c r="O72" s="46"/>
    </row>
    <row r="73" spans="1:15" ht="15.75" x14ac:dyDescent="0.25">
      <c r="A73" s="17"/>
      <c r="B73" s="20" t="s">
        <v>96</v>
      </c>
      <c r="C73" s="44" t="s">
        <v>86</v>
      </c>
      <c r="D73" s="6">
        <v>74641</v>
      </c>
      <c r="E73" s="6">
        <v>1147</v>
      </c>
      <c r="F73" s="6">
        <v>6116</v>
      </c>
      <c r="G73" s="6">
        <v>71261</v>
      </c>
      <c r="H73" s="6">
        <v>1094</v>
      </c>
      <c r="I73" s="6">
        <v>5550</v>
      </c>
      <c r="J73" s="6">
        <v>71635</v>
      </c>
      <c r="K73" s="6">
        <v>1100</v>
      </c>
      <c r="L73" s="6">
        <v>4441</v>
      </c>
      <c r="M73" s="45"/>
      <c r="N73" s="45"/>
      <c r="O73" s="46"/>
    </row>
    <row r="74" spans="1:15" ht="15.75" x14ac:dyDescent="0.25">
      <c r="A74" s="17"/>
      <c r="B74" s="20" t="s">
        <v>103</v>
      </c>
      <c r="C74" s="44" t="s">
        <v>86</v>
      </c>
      <c r="D74" s="6">
        <v>64936</v>
      </c>
      <c r="E74" s="6">
        <v>933</v>
      </c>
      <c r="F74" s="6">
        <v>5297</v>
      </c>
      <c r="G74" s="6">
        <v>62201</v>
      </c>
      <c r="H74" s="6">
        <v>893</v>
      </c>
      <c r="I74" s="6">
        <v>4822</v>
      </c>
      <c r="J74" s="6">
        <v>62535</v>
      </c>
      <c r="K74" s="6">
        <v>898</v>
      </c>
      <c r="L74" s="6">
        <v>3854</v>
      </c>
      <c r="M74" s="45"/>
      <c r="N74" s="45"/>
      <c r="O74" s="46"/>
    </row>
    <row r="75" spans="1:15" ht="15.75" x14ac:dyDescent="0.25">
      <c r="A75" s="17"/>
      <c r="B75" s="20" t="s">
        <v>97</v>
      </c>
      <c r="C75" s="44" t="s">
        <v>86</v>
      </c>
      <c r="D75" s="6">
        <v>108543</v>
      </c>
      <c r="E75" s="6">
        <v>1572</v>
      </c>
      <c r="F75" s="6">
        <v>8951</v>
      </c>
      <c r="G75" s="6">
        <v>102901</v>
      </c>
      <c r="H75" s="6">
        <v>1489</v>
      </c>
      <c r="I75" s="6">
        <v>8058</v>
      </c>
      <c r="J75" s="6">
        <v>103133</v>
      </c>
      <c r="K75" s="6">
        <v>1492</v>
      </c>
      <c r="L75" s="6">
        <v>6420</v>
      </c>
      <c r="M75" s="45"/>
      <c r="N75" s="45"/>
      <c r="O75" s="46"/>
    </row>
    <row r="76" spans="1:15" ht="6.75" customHeight="1" x14ac:dyDescent="0.25">
      <c r="A76" s="17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5"/>
      <c r="N76" s="45"/>
      <c r="O76" s="46"/>
    </row>
    <row r="77" spans="1:15" ht="31.5" x14ac:dyDescent="0.25">
      <c r="A77" s="17"/>
      <c r="B77" s="18" t="s">
        <v>110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5"/>
      <c r="N77" s="45"/>
      <c r="O77" s="46"/>
    </row>
    <row r="78" spans="1:15" ht="15.75" x14ac:dyDescent="0.25">
      <c r="A78" s="17"/>
      <c r="B78" s="20" t="s">
        <v>98</v>
      </c>
      <c r="C78" s="44" t="s">
        <v>86</v>
      </c>
      <c r="D78" s="6">
        <v>58442</v>
      </c>
      <c r="E78" s="6">
        <v>834</v>
      </c>
      <c r="F78" s="6">
        <v>4759</v>
      </c>
      <c r="G78" s="6">
        <v>56112</v>
      </c>
      <c r="H78" s="6">
        <v>800</v>
      </c>
      <c r="I78" s="6">
        <v>4342</v>
      </c>
      <c r="J78" s="6">
        <v>56349</v>
      </c>
      <c r="K78" s="6">
        <v>804</v>
      </c>
      <c r="L78" s="6">
        <v>3466</v>
      </c>
      <c r="M78" s="45"/>
      <c r="N78" s="45"/>
      <c r="O78" s="46"/>
    </row>
    <row r="79" spans="1:15" ht="15.75" x14ac:dyDescent="0.25">
      <c r="A79" s="17"/>
      <c r="B79" s="20" t="s">
        <v>99</v>
      </c>
      <c r="C79" s="44" t="s">
        <v>86</v>
      </c>
      <c r="D79" s="6">
        <v>70045</v>
      </c>
      <c r="E79" s="6">
        <v>1327</v>
      </c>
      <c r="F79" s="6">
        <v>5786</v>
      </c>
      <c r="G79" s="6">
        <v>66836</v>
      </c>
      <c r="H79" s="6">
        <v>1265</v>
      </c>
      <c r="I79" s="6">
        <v>5252</v>
      </c>
      <c r="J79" s="6">
        <v>66888</v>
      </c>
      <c r="K79" s="6">
        <v>1266</v>
      </c>
      <c r="L79" s="6">
        <v>4208</v>
      </c>
      <c r="M79" s="45"/>
      <c r="N79" s="45"/>
      <c r="O79" s="46"/>
    </row>
    <row r="80" spans="1:15" ht="15.75" x14ac:dyDescent="0.25">
      <c r="A80" s="17"/>
      <c r="B80" s="20" t="s">
        <v>100</v>
      </c>
      <c r="C80" s="44" t="s">
        <v>86</v>
      </c>
      <c r="D80" s="6">
        <v>20726</v>
      </c>
      <c r="E80" s="6">
        <v>385</v>
      </c>
      <c r="F80" s="6">
        <v>1690</v>
      </c>
      <c r="G80" s="6">
        <v>20118</v>
      </c>
      <c r="H80" s="6">
        <v>374</v>
      </c>
      <c r="I80" s="6">
        <v>1562</v>
      </c>
      <c r="J80" s="6">
        <v>20244</v>
      </c>
      <c r="K80" s="6">
        <v>376</v>
      </c>
      <c r="L80" s="6">
        <v>1258</v>
      </c>
      <c r="M80" s="45"/>
      <c r="N80" s="45"/>
      <c r="O80" s="46"/>
    </row>
    <row r="81" spans="1:15" ht="15.75" x14ac:dyDescent="0.25">
      <c r="A81" s="17"/>
      <c r="B81" s="20" t="s">
        <v>101</v>
      </c>
      <c r="C81" s="44" t="s">
        <v>86</v>
      </c>
      <c r="D81" s="6">
        <v>60251</v>
      </c>
      <c r="E81" s="6">
        <v>1029</v>
      </c>
      <c r="F81" s="6">
        <v>4941</v>
      </c>
      <c r="G81" s="6">
        <v>57839</v>
      </c>
      <c r="H81" s="6">
        <v>988</v>
      </c>
      <c r="I81" s="6">
        <v>4511</v>
      </c>
      <c r="J81" s="6">
        <v>58002</v>
      </c>
      <c r="K81" s="6">
        <v>990</v>
      </c>
      <c r="L81" s="6">
        <v>3611</v>
      </c>
      <c r="M81" s="45"/>
      <c r="N81" s="45"/>
      <c r="O81" s="46"/>
    </row>
    <row r="82" spans="1:15" ht="15.75" x14ac:dyDescent="0.25">
      <c r="A82" s="17"/>
      <c r="B82" s="14" t="s">
        <v>102</v>
      </c>
      <c r="C82" s="48" t="s">
        <v>86</v>
      </c>
      <c r="D82" s="49">
        <v>99478</v>
      </c>
      <c r="E82" s="49">
        <v>1573</v>
      </c>
      <c r="F82" s="49">
        <v>8209</v>
      </c>
      <c r="G82" s="49">
        <v>94585</v>
      </c>
      <c r="H82" s="49">
        <v>1494</v>
      </c>
      <c r="I82" s="49">
        <v>7416</v>
      </c>
      <c r="J82" s="49">
        <v>94712</v>
      </c>
      <c r="K82" s="49">
        <v>1496</v>
      </c>
      <c r="L82" s="49">
        <v>5915</v>
      </c>
      <c r="M82" s="45"/>
      <c r="N82" s="45"/>
      <c r="O82" s="46"/>
    </row>
    <row r="83" spans="1:15" ht="31.5" x14ac:dyDescent="0.25">
      <c r="A83" s="30"/>
      <c r="B83" s="41" t="s">
        <v>112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5"/>
      <c r="N83" s="45"/>
      <c r="O83" s="46"/>
    </row>
    <row r="84" spans="1:15" ht="15.75" x14ac:dyDescent="0.25">
      <c r="A84" s="37"/>
      <c r="B84" s="20" t="s">
        <v>10</v>
      </c>
      <c r="C84" s="44" t="s">
        <v>86</v>
      </c>
      <c r="D84" s="6">
        <v>15245</v>
      </c>
      <c r="E84" s="6">
        <v>317</v>
      </c>
      <c r="F84" s="6">
        <v>1250</v>
      </c>
      <c r="G84" s="6">
        <v>14975</v>
      </c>
      <c r="H84" s="6">
        <v>312</v>
      </c>
      <c r="I84" s="6">
        <v>1170</v>
      </c>
      <c r="J84" s="6">
        <v>15146</v>
      </c>
      <c r="K84" s="6">
        <v>315</v>
      </c>
      <c r="L84" s="6">
        <v>951</v>
      </c>
      <c r="M84" s="45"/>
      <c r="N84" s="45"/>
      <c r="O84" s="46"/>
    </row>
    <row r="85" spans="1:15" ht="15.75" x14ac:dyDescent="0.25">
      <c r="A85" s="37"/>
      <c r="B85" s="20" t="s">
        <v>11</v>
      </c>
      <c r="C85" s="44" t="s">
        <v>86</v>
      </c>
      <c r="D85" s="6">
        <v>14031</v>
      </c>
      <c r="E85" s="6">
        <v>282</v>
      </c>
      <c r="F85" s="6">
        <v>1148</v>
      </c>
      <c r="G85" s="6">
        <v>13811</v>
      </c>
      <c r="H85" s="6">
        <v>278</v>
      </c>
      <c r="I85" s="6">
        <v>1076</v>
      </c>
      <c r="J85" s="6">
        <v>14017</v>
      </c>
      <c r="K85" s="6">
        <v>282</v>
      </c>
      <c r="L85" s="6">
        <v>877</v>
      </c>
      <c r="M85" s="45"/>
      <c r="N85" s="45"/>
      <c r="O85" s="46"/>
    </row>
    <row r="86" spans="1:15" ht="15.75" x14ac:dyDescent="0.25">
      <c r="A86" s="37"/>
      <c r="B86" s="20" t="s">
        <v>12</v>
      </c>
      <c r="C86" s="44" t="s">
        <v>86</v>
      </c>
      <c r="D86" s="6">
        <v>15903</v>
      </c>
      <c r="E86" s="6">
        <v>327</v>
      </c>
      <c r="F86" s="6">
        <v>1303</v>
      </c>
      <c r="G86" s="6">
        <v>15590</v>
      </c>
      <c r="H86" s="6">
        <v>320</v>
      </c>
      <c r="I86" s="6">
        <v>1217</v>
      </c>
      <c r="J86" s="6">
        <v>15782</v>
      </c>
      <c r="K86" s="6">
        <v>324</v>
      </c>
      <c r="L86" s="6">
        <v>990</v>
      </c>
      <c r="M86" s="45"/>
      <c r="N86" s="45"/>
      <c r="O86" s="46"/>
    </row>
    <row r="87" spans="1:15" ht="15.75" x14ac:dyDescent="0.25">
      <c r="A87" s="37"/>
      <c r="B87" s="20" t="s">
        <v>13</v>
      </c>
      <c r="C87" s="44" t="s">
        <v>86</v>
      </c>
      <c r="D87" s="6">
        <v>15513</v>
      </c>
      <c r="E87" s="6">
        <v>312</v>
      </c>
      <c r="F87" s="6">
        <v>1269</v>
      </c>
      <c r="G87" s="6">
        <v>15222</v>
      </c>
      <c r="H87" s="6">
        <v>306</v>
      </c>
      <c r="I87" s="6">
        <v>1186</v>
      </c>
      <c r="J87" s="6">
        <v>15414</v>
      </c>
      <c r="K87" s="6">
        <v>310</v>
      </c>
      <c r="L87" s="6">
        <v>964</v>
      </c>
      <c r="M87" s="45"/>
      <c r="N87" s="45"/>
      <c r="O87" s="46"/>
    </row>
    <row r="88" spans="1:15" ht="15.75" x14ac:dyDescent="0.25">
      <c r="A88" s="37"/>
      <c r="B88" s="14" t="s">
        <v>14</v>
      </c>
      <c r="C88" s="48" t="s">
        <v>86</v>
      </c>
      <c r="D88" s="49">
        <v>14968</v>
      </c>
      <c r="E88" s="49">
        <v>301</v>
      </c>
      <c r="F88" s="49">
        <v>1224</v>
      </c>
      <c r="G88" s="49">
        <v>14720</v>
      </c>
      <c r="H88" s="49">
        <v>296</v>
      </c>
      <c r="I88" s="49">
        <v>1147</v>
      </c>
      <c r="J88" s="49">
        <v>14900</v>
      </c>
      <c r="K88" s="49">
        <v>300</v>
      </c>
      <c r="L88" s="49">
        <v>932</v>
      </c>
      <c r="M88" s="45"/>
      <c r="N88" s="45"/>
      <c r="O88" s="46"/>
    </row>
    <row r="89" spans="1:15" ht="31.5" x14ac:dyDescent="0.25">
      <c r="A89" s="30"/>
      <c r="B89" s="41" t="s">
        <v>111</v>
      </c>
      <c r="C89" s="30"/>
      <c r="D89" s="44"/>
      <c r="E89" s="44"/>
      <c r="F89" s="44"/>
      <c r="G89" s="44"/>
      <c r="H89" s="44"/>
      <c r="I89" s="44"/>
      <c r="J89" s="44"/>
      <c r="K89" s="44"/>
      <c r="L89" s="44"/>
      <c r="M89" s="45"/>
      <c r="N89" s="45"/>
      <c r="O89" s="46"/>
    </row>
    <row r="90" spans="1:15" ht="15.75" x14ac:dyDescent="0.25">
      <c r="A90" s="37"/>
      <c r="B90" s="20" t="s">
        <v>15</v>
      </c>
      <c r="C90" s="44" t="s">
        <v>86</v>
      </c>
      <c r="D90" s="6">
        <v>16239</v>
      </c>
      <c r="E90" s="6">
        <v>364</v>
      </c>
      <c r="F90" s="6">
        <v>1338</v>
      </c>
      <c r="G90" s="6">
        <v>15910</v>
      </c>
      <c r="H90" s="6">
        <v>356</v>
      </c>
      <c r="I90" s="6">
        <v>1250</v>
      </c>
      <c r="J90" s="6">
        <v>16082</v>
      </c>
      <c r="K90" s="6">
        <v>360</v>
      </c>
      <c r="L90" s="6">
        <v>1018</v>
      </c>
      <c r="M90" s="45"/>
      <c r="N90" s="45"/>
      <c r="O90" s="46"/>
    </row>
    <row r="91" spans="1:15" ht="15.75" x14ac:dyDescent="0.25">
      <c r="A91" s="37"/>
      <c r="B91" s="20" t="s">
        <v>16</v>
      </c>
      <c r="C91" s="44" t="s">
        <v>86</v>
      </c>
      <c r="D91" s="6">
        <v>13789</v>
      </c>
      <c r="E91" s="6">
        <v>278</v>
      </c>
      <c r="F91" s="6">
        <v>1128</v>
      </c>
      <c r="G91" s="6">
        <v>13570</v>
      </c>
      <c r="H91" s="6">
        <v>274</v>
      </c>
      <c r="I91" s="6">
        <v>1057</v>
      </c>
      <c r="J91" s="6">
        <v>13740</v>
      </c>
      <c r="K91" s="6">
        <v>277</v>
      </c>
      <c r="L91" s="6">
        <v>859</v>
      </c>
      <c r="M91" s="45"/>
      <c r="N91" s="45"/>
      <c r="O91" s="46"/>
    </row>
    <row r="92" spans="1:15" ht="15.75" x14ac:dyDescent="0.25">
      <c r="A92" s="37"/>
      <c r="B92" s="20" t="s">
        <v>17</v>
      </c>
      <c r="C92" s="44" t="s">
        <v>86</v>
      </c>
      <c r="D92" s="6">
        <v>16054</v>
      </c>
      <c r="E92" s="6">
        <v>312</v>
      </c>
      <c r="F92" s="6">
        <v>1311</v>
      </c>
      <c r="G92" s="6">
        <v>15733</v>
      </c>
      <c r="H92" s="6">
        <v>306</v>
      </c>
      <c r="I92" s="6">
        <v>1224</v>
      </c>
      <c r="J92" s="6">
        <v>15897</v>
      </c>
      <c r="K92" s="6">
        <v>309</v>
      </c>
      <c r="L92" s="6">
        <v>991</v>
      </c>
      <c r="M92" s="45"/>
      <c r="N92" s="45"/>
      <c r="O92" s="46"/>
    </row>
    <row r="93" spans="1:15" ht="15.75" x14ac:dyDescent="0.25">
      <c r="A93" s="37"/>
      <c r="B93" s="20" t="s">
        <v>18</v>
      </c>
      <c r="C93" s="44" t="s">
        <v>86</v>
      </c>
      <c r="D93" s="6">
        <v>16409</v>
      </c>
      <c r="E93" s="6">
        <v>335</v>
      </c>
      <c r="F93" s="6">
        <v>1344</v>
      </c>
      <c r="G93" s="6">
        <v>16074</v>
      </c>
      <c r="H93" s="6">
        <v>328</v>
      </c>
      <c r="I93" s="6">
        <v>1254</v>
      </c>
      <c r="J93" s="6">
        <v>16233</v>
      </c>
      <c r="K93" s="6">
        <v>332</v>
      </c>
      <c r="L93" s="6">
        <v>1017</v>
      </c>
      <c r="M93" s="45"/>
      <c r="N93" s="45"/>
      <c r="O93" s="46"/>
    </row>
    <row r="94" spans="1:15" ht="15.75" x14ac:dyDescent="0.25">
      <c r="A94" s="37"/>
      <c r="B94" s="20" t="s">
        <v>19</v>
      </c>
      <c r="C94" s="44" t="s">
        <v>86</v>
      </c>
      <c r="D94" s="6">
        <v>21053</v>
      </c>
      <c r="E94" s="6">
        <v>432</v>
      </c>
      <c r="F94" s="6">
        <v>1727</v>
      </c>
      <c r="G94" s="6">
        <v>20417</v>
      </c>
      <c r="H94" s="6">
        <v>419</v>
      </c>
      <c r="I94" s="6">
        <v>1595</v>
      </c>
      <c r="J94" s="6">
        <v>20547</v>
      </c>
      <c r="K94" s="6">
        <v>422</v>
      </c>
      <c r="L94" s="6">
        <v>1289</v>
      </c>
      <c r="M94" s="45"/>
      <c r="N94" s="45"/>
      <c r="O94" s="46"/>
    </row>
    <row r="95" spans="1:15" ht="15.75" x14ac:dyDescent="0.25">
      <c r="A95" s="37"/>
      <c r="B95" s="14" t="s">
        <v>20</v>
      </c>
      <c r="C95" s="48" t="s">
        <v>86</v>
      </c>
      <c r="D95" s="49">
        <v>17901</v>
      </c>
      <c r="E95" s="49">
        <v>324</v>
      </c>
      <c r="F95" s="49">
        <v>1457</v>
      </c>
      <c r="G95" s="49">
        <v>17479</v>
      </c>
      <c r="H95" s="49">
        <v>316</v>
      </c>
      <c r="I95" s="49">
        <v>1354</v>
      </c>
      <c r="J95" s="49">
        <v>17621</v>
      </c>
      <c r="K95" s="49">
        <v>319</v>
      </c>
      <c r="L95" s="49">
        <v>1092</v>
      </c>
      <c r="M95" s="45"/>
      <c r="N95" s="45"/>
      <c r="O95" s="46"/>
    </row>
    <row r="96" spans="1:15" x14ac:dyDescent="0.25">
      <c r="B96" s="3" t="s">
        <v>87</v>
      </c>
      <c r="O96" s="46"/>
    </row>
    <row r="97" spans="2:15" x14ac:dyDescent="0.25">
      <c r="B97" s="3" t="s">
        <v>88</v>
      </c>
    </row>
    <row r="98" spans="2:15" x14ac:dyDescent="0.25">
      <c r="B98" s="3" t="s">
        <v>89</v>
      </c>
    </row>
    <row r="99" spans="2:15" ht="15.75" x14ac:dyDescent="0.25">
      <c r="I99" s="50"/>
      <c r="J99" s="6"/>
      <c r="K99" s="6"/>
    </row>
    <row r="100" spans="2:15" ht="15.75" x14ac:dyDescent="0.25">
      <c r="B100" s="3" t="s">
        <v>104</v>
      </c>
      <c r="H100" s="51"/>
      <c r="J100" s="6"/>
      <c r="K100" s="6"/>
    </row>
    <row r="101" spans="2:15" ht="15.75" x14ac:dyDescent="0.25">
      <c r="B101" s="13" t="s">
        <v>8</v>
      </c>
      <c r="H101" s="51"/>
      <c r="J101" s="6"/>
      <c r="K101" s="6"/>
    </row>
    <row r="102" spans="2:15" x14ac:dyDescent="0.25">
      <c r="B102" s="3" t="s">
        <v>9</v>
      </c>
    </row>
    <row r="103" spans="2:15" x14ac:dyDescent="0.25">
      <c r="H103" s="52"/>
      <c r="J103" s="53"/>
      <c r="K103" s="53"/>
      <c r="M103" s="54"/>
      <c r="N103" s="54"/>
    </row>
    <row r="104" spans="2:15" x14ac:dyDescent="0.25">
      <c r="J104" s="55"/>
      <c r="K104" s="55"/>
      <c r="L104" s="53"/>
      <c r="M104" s="54"/>
      <c r="N104" s="54"/>
      <c r="O104" s="55"/>
    </row>
    <row r="105" spans="2:15" ht="15.95" customHeight="1" thickBot="1" x14ac:dyDescent="0.3">
      <c r="B105" s="8" t="s">
        <v>92</v>
      </c>
      <c r="C105" s="9"/>
      <c r="D105" s="9"/>
      <c r="E105" s="9"/>
      <c r="F105" s="10"/>
      <c r="G105" s="10"/>
      <c r="H105" s="10"/>
      <c r="I105" s="10"/>
      <c r="J105" s="10"/>
      <c r="K105" s="10"/>
      <c r="L105" s="10"/>
      <c r="M105" s="54"/>
      <c r="N105" s="54"/>
      <c r="O105" s="55"/>
    </row>
    <row r="106" spans="2:15" ht="15" customHeight="1" thickTop="1" x14ac:dyDescent="0.25">
      <c r="B106" s="69" t="s">
        <v>0</v>
      </c>
      <c r="C106" s="72" t="s">
        <v>75</v>
      </c>
      <c r="D106" s="75" t="s">
        <v>76</v>
      </c>
      <c r="E106" s="76"/>
      <c r="F106" s="77"/>
      <c r="G106" s="75" t="s">
        <v>77</v>
      </c>
      <c r="H106" s="76"/>
      <c r="I106" s="77"/>
      <c r="J106" s="75" t="s">
        <v>78</v>
      </c>
      <c r="K106" s="76"/>
      <c r="L106" s="76"/>
      <c r="M106" s="54"/>
      <c r="N106" s="54"/>
      <c r="O106" s="55"/>
    </row>
    <row r="107" spans="2:15" ht="15" customHeight="1" x14ac:dyDescent="0.25">
      <c r="B107" s="70"/>
      <c r="C107" s="73"/>
      <c r="D107" s="78" t="s">
        <v>79</v>
      </c>
      <c r="E107" s="80" t="s">
        <v>80</v>
      </c>
      <c r="F107" s="81" t="s">
        <v>81</v>
      </c>
      <c r="G107" s="83" t="s">
        <v>82</v>
      </c>
      <c r="H107" s="64" t="s">
        <v>83</v>
      </c>
      <c r="I107" s="84" t="s">
        <v>84</v>
      </c>
      <c r="J107" s="83" t="s">
        <v>82</v>
      </c>
      <c r="K107" s="64" t="s">
        <v>85</v>
      </c>
      <c r="L107" s="64" t="s">
        <v>84</v>
      </c>
      <c r="M107" s="54"/>
      <c r="N107" s="54"/>
      <c r="O107" s="55"/>
    </row>
    <row r="108" spans="2:15" x14ac:dyDescent="0.25">
      <c r="B108" s="71"/>
      <c r="C108" s="74"/>
      <c r="D108" s="79"/>
      <c r="E108" s="65"/>
      <c r="F108" s="82"/>
      <c r="G108" s="79"/>
      <c r="H108" s="65"/>
      <c r="I108" s="82"/>
      <c r="J108" s="79"/>
      <c r="K108" s="65"/>
      <c r="L108" s="65"/>
      <c r="M108" s="54"/>
      <c r="N108" s="54"/>
      <c r="O108" s="55"/>
    </row>
    <row r="109" spans="2:15" ht="31.5" x14ac:dyDescent="0.25">
      <c r="B109" s="18" t="s">
        <v>107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54"/>
      <c r="N109" s="54"/>
      <c r="O109" s="55"/>
    </row>
    <row r="110" spans="2:15" ht="15.75" x14ac:dyDescent="0.25">
      <c r="B110" s="20" t="s">
        <v>27</v>
      </c>
      <c r="C110" s="44" t="s">
        <v>86</v>
      </c>
      <c r="D110" s="6">
        <v>25659</v>
      </c>
      <c r="E110" s="6">
        <v>523</v>
      </c>
      <c r="F110" s="6">
        <v>2190</v>
      </c>
      <c r="G110" s="6">
        <v>24641</v>
      </c>
      <c r="H110" s="6">
        <v>501</v>
      </c>
      <c r="I110" s="6">
        <v>1999</v>
      </c>
      <c r="J110" s="6">
        <v>24796</v>
      </c>
      <c r="K110" s="6">
        <v>504</v>
      </c>
      <c r="L110" s="6">
        <v>1613</v>
      </c>
      <c r="M110" s="54"/>
      <c r="N110" s="54"/>
    </row>
    <row r="111" spans="2:15" ht="15.75" x14ac:dyDescent="0.25">
      <c r="B111" s="20" t="s">
        <v>28</v>
      </c>
      <c r="C111" s="44" t="s">
        <v>86</v>
      </c>
      <c r="D111" s="6">
        <v>16784</v>
      </c>
      <c r="E111" s="6">
        <v>347</v>
      </c>
      <c r="F111" s="6">
        <v>1411</v>
      </c>
      <c r="G111" s="6">
        <v>16421</v>
      </c>
      <c r="H111" s="6">
        <v>339</v>
      </c>
      <c r="I111" s="6">
        <v>1314</v>
      </c>
      <c r="J111" s="6">
        <v>16618</v>
      </c>
      <c r="K111" s="6">
        <v>343</v>
      </c>
      <c r="L111" s="6">
        <v>1068</v>
      </c>
      <c r="M111" s="54"/>
      <c r="N111" s="54"/>
    </row>
    <row r="112" spans="2:15" ht="15.75" x14ac:dyDescent="0.25">
      <c r="B112" s="20" t="s">
        <v>29</v>
      </c>
      <c r="C112" s="44" t="s">
        <v>86</v>
      </c>
      <c r="D112" s="6">
        <v>57035</v>
      </c>
      <c r="E112" s="6">
        <v>919</v>
      </c>
      <c r="F112" s="6">
        <v>5102</v>
      </c>
      <c r="G112" s="6">
        <v>54543</v>
      </c>
      <c r="H112" s="6">
        <v>875</v>
      </c>
      <c r="I112" s="6">
        <v>4618</v>
      </c>
      <c r="J112" s="6">
        <v>54875</v>
      </c>
      <c r="K112" s="6">
        <v>881</v>
      </c>
      <c r="L112" s="6">
        <v>3697</v>
      </c>
      <c r="M112" s="54"/>
      <c r="N112" s="54"/>
      <c r="O112" s="55"/>
    </row>
    <row r="113" spans="2:15" ht="15.75" x14ac:dyDescent="0.25">
      <c r="B113" s="20" t="s">
        <v>30</v>
      </c>
      <c r="C113" s="44" t="s">
        <v>86</v>
      </c>
      <c r="D113" s="6">
        <v>21993</v>
      </c>
      <c r="E113" s="6">
        <v>413</v>
      </c>
      <c r="F113" s="6">
        <v>1857</v>
      </c>
      <c r="G113" s="6">
        <v>21271</v>
      </c>
      <c r="H113" s="6">
        <v>399</v>
      </c>
      <c r="I113" s="6">
        <v>1707</v>
      </c>
      <c r="J113" s="6">
        <v>21443</v>
      </c>
      <c r="K113" s="6">
        <v>403</v>
      </c>
      <c r="L113" s="6">
        <v>1377</v>
      </c>
      <c r="M113" s="54"/>
      <c r="N113" s="54"/>
      <c r="O113" s="55"/>
    </row>
    <row r="114" spans="2:15" ht="15.75" x14ac:dyDescent="0.25">
      <c r="B114" s="20" t="s">
        <v>31</v>
      </c>
      <c r="C114" s="44" t="s">
        <v>86</v>
      </c>
      <c r="D114" s="6">
        <v>23155</v>
      </c>
      <c r="E114" s="6">
        <v>432</v>
      </c>
      <c r="F114" s="6">
        <v>1958</v>
      </c>
      <c r="G114" s="6">
        <v>22331</v>
      </c>
      <c r="H114" s="6">
        <v>416</v>
      </c>
      <c r="I114" s="6">
        <v>1795</v>
      </c>
      <c r="J114" s="6">
        <v>22497</v>
      </c>
      <c r="K114" s="6">
        <v>419</v>
      </c>
      <c r="L114" s="6">
        <v>1446</v>
      </c>
      <c r="M114" s="54"/>
      <c r="N114" s="54"/>
      <c r="O114" s="55"/>
    </row>
    <row r="115" spans="2:15" ht="15.75" x14ac:dyDescent="0.25">
      <c r="B115" s="20" t="s">
        <v>32</v>
      </c>
      <c r="C115" s="44" t="s">
        <v>86</v>
      </c>
      <c r="D115" s="6">
        <v>17604</v>
      </c>
      <c r="E115" s="6">
        <v>368</v>
      </c>
      <c r="F115" s="6">
        <v>1484</v>
      </c>
      <c r="G115" s="6">
        <v>17196</v>
      </c>
      <c r="H115" s="6">
        <v>359</v>
      </c>
      <c r="I115" s="6">
        <v>1379</v>
      </c>
      <c r="J115" s="6">
        <v>17385</v>
      </c>
      <c r="K115" s="6">
        <v>363</v>
      </c>
      <c r="L115" s="6">
        <v>1120</v>
      </c>
      <c r="O115" s="55"/>
    </row>
    <row r="116" spans="2:15" ht="6" customHeight="1" x14ac:dyDescent="0.25">
      <c r="B116" s="44"/>
      <c r="C116" s="44"/>
      <c r="D116" s="47"/>
      <c r="E116" s="47"/>
      <c r="F116" s="47"/>
      <c r="G116" s="47"/>
      <c r="H116" s="47"/>
      <c r="I116" s="47"/>
      <c r="J116" s="47"/>
      <c r="K116" s="47"/>
      <c r="L116" s="47"/>
      <c r="O116" s="55"/>
    </row>
    <row r="117" spans="2:15" ht="31.5" x14ac:dyDescent="0.25">
      <c r="B117" s="18" t="s">
        <v>108</v>
      </c>
      <c r="C117" s="44"/>
      <c r="D117" s="47"/>
      <c r="E117" s="47"/>
      <c r="F117" s="47"/>
      <c r="G117" s="47"/>
      <c r="H117" s="47"/>
      <c r="I117" s="47"/>
      <c r="J117" s="47"/>
      <c r="K117" s="47"/>
      <c r="L117" s="47"/>
    </row>
    <row r="118" spans="2:15" ht="15.75" x14ac:dyDescent="0.25">
      <c r="B118" s="20" t="s">
        <v>22</v>
      </c>
      <c r="C118" s="44" t="s">
        <v>86</v>
      </c>
      <c r="D118" s="6">
        <v>17521</v>
      </c>
      <c r="E118" s="6">
        <v>364</v>
      </c>
      <c r="F118" s="6">
        <v>1476</v>
      </c>
      <c r="G118" s="6">
        <v>17119</v>
      </c>
      <c r="H118" s="6">
        <v>355</v>
      </c>
      <c r="I118" s="6">
        <v>1372</v>
      </c>
      <c r="J118" s="6">
        <v>17301</v>
      </c>
      <c r="K118" s="6">
        <v>359</v>
      </c>
      <c r="L118" s="6">
        <v>1114</v>
      </c>
    </row>
    <row r="119" spans="2:15" ht="15.75" x14ac:dyDescent="0.25">
      <c r="B119" s="20" t="s">
        <v>23</v>
      </c>
      <c r="C119" s="44" t="s">
        <v>86</v>
      </c>
      <c r="D119" s="6">
        <v>18360</v>
      </c>
      <c r="E119" s="6">
        <v>380</v>
      </c>
      <c r="F119" s="6">
        <v>1548</v>
      </c>
      <c r="G119" s="6">
        <v>17904</v>
      </c>
      <c r="H119" s="6">
        <v>371</v>
      </c>
      <c r="I119" s="6">
        <v>1437</v>
      </c>
      <c r="J119" s="6">
        <v>18076</v>
      </c>
      <c r="K119" s="6">
        <v>374</v>
      </c>
      <c r="L119" s="6">
        <v>1165</v>
      </c>
    </row>
    <row r="120" spans="2:15" ht="15.75" x14ac:dyDescent="0.25">
      <c r="B120" s="20" t="s">
        <v>24</v>
      </c>
      <c r="C120" s="44" t="s">
        <v>86</v>
      </c>
      <c r="D120" s="6">
        <v>16661</v>
      </c>
      <c r="E120" s="6">
        <v>407</v>
      </c>
      <c r="F120" s="6">
        <v>1417</v>
      </c>
      <c r="G120" s="6">
        <v>16307</v>
      </c>
      <c r="H120" s="6">
        <v>398</v>
      </c>
      <c r="I120" s="6">
        <v>1322</v>
      </c>
      <c r="J120" s="6">
        <v>16474</v>
      </c>
      <c r="K120" s="6">
        <v>402</v>
      </c>
      <c r="L120" s="6">
        <v>1080</v>
      </c>
    </row>
    <row r="121" spans="2:15" ht="15.75" x14ac:dyDescent="0.25">
      <c r="B121" s="20" t="s">
        <v>25</v>
      </c>
      <c r="C121" s="44" t="s">
        <v>86</v>
      </c>
      <c r="D121" s="6">
        <v>16688</v>
      </c>
      <c r="E121" s="6">
        <v>348</v>
      </c>
      <c r="F121" s="6">
        <v>1404</v>
      </c>
      <c r="G121" s="6">
        <v>16332</v>
      </c>
      <c r="H121" s="6">
        <v>340</v>
      </c>
      <c r="I121" s="6">
        <v>1308</v>
      </c>
      <c r="J121" s="6">
        <v>16495</v>
      </c>
      <c r="K121" s="6">
        <v>343</v>
      </c>
      <c r="L121" s="6">
        <v>1061</v>
      </c>
    </row>
    <row r="122" spans="2:15" ht="15.75" x14ac:dyDescent="0.25">
      <c r="B122" s="14" t="s">
        <v>26</v>
      </c>
      <c r="C122" s="48" t="s">
        <v>86</v>
      </c>
      <c r="D122" s="49">
        <v>13305</v>
      </c>
      <c r="E122" s="49">
        <v>273</v>
      </c>
      <c r="F122" s="49">
        <v>1112</v>
      </c>
      <c r="G122" s="49">
        <v>13086</v>
      </c>
      <c r="H122" s="49">
        <v>269</v>
      </c>
      <c r="I122" s="49">
        <v>1041</v>
      </c>
      <c r="J122" s="49">
        <v>13264</v>
      </c>
      <c r="K122" s="49">
        <v>273</v>
      </c>
      <c r="L122" s="49">
        <v>847</v>
      </c>
    </row>
    <row r="123" spans="2:15" ht="31.5" x14ac:dyDescent="0.25">
      <c r="B123" s="18" t="s">
        <v>109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</row>
    <row r="124" spans="2:15" ht="15.75" x14ac:dyDescent="0.25">
      <c r="B124" s="20" t="s">
        <v>94</v>
      </c>
      <c r="C124" s="44" t="s">
        <v>86</v>
      </c>
      <c r="D124" s="6">
        <v>121632</v>
      </c>
      <c r="E124" s="6">
        <v>2371</v>
      </c>
      <c r="F124" s="6">
        <v>12375</v>
      </c>
      <c r="G124" s="6">
        <v>113691</v>
      </c>
      <c r="H124" s="6">
        <v>2182</v>
      </c>
      <c r="I124" s="6">
        <v>10830</v>
      </c>
      <c r="J124" s="6">
        <v>113768</v>
      </c>
      <c r="K124" s="6">
        <v>2184</v>
      </c>
      <c r="L124" s="6">
        <v>8633</v>
      </c>
    </row>
    <row r="125" spans="2:15" ht="15.75" x14ac:dyDescent="0.25">
      <c r="B125" s="20" t="s">
        <v>95</v>
      </c>
      <c r="C125" s="44" t="s">
        <v>86</v>
      </c>
      <c r="D125" s="6">
        <v>122165</v>
      </c>
      <c r="E125" s="6">
        <v>2394</v>
      </c>
      <c r="F125" s="6">
        <v>12444</v>
      </c>
      <c r="G125" s="6">
        <v>114198</v>
      </c>
      <c r="H125" s="6">
        <v>2202</v>
      </c>
      <c r="I125" s="6">
        <v>10891</v>
      </c>
      <c r="J125" s="6">
        <v>114433</v>
      </c>
      <c r="K125" s="6">
        <v>2208</v>
      </c>
      <c r="L125" s="6">
        <v>8697</v>
      </c>
    </row>
    <row r="126" spans="2:15" ht="15.75" x14ac:dyDescent="0.25">
      <c r="B126" s="20" t="s">
        <v>96</v>
      </c>
      <c r="C126" s="44" t="s">
        <v>86</v>
      </c>
      <c r="D126" s="6">
        <v>85411</v>
      </c>
      <c r="E126" s="6">
        <v>1516</v>
      </c>
      <c r="F126" s="6">
        <v>8083</v>
      </c>
      <c r="G126" s="6">
        <v>81004</v>
      </c>
      <c r="H126" s="6">
        <v>1425</v>
      </c>
      <c r="I126" s="6">
        <v>7230</v>
      </c>
      <c r="J126" s="6">
        <v>81487</v>
      </c>
      <c r="K126" s="6">
        <v>1435</v>
      </c>
      <c r="L126" s="6">
        <v>5795</v>
      </c>
    </row>
    <row r="127" spans="2:15" ht="15.75" x14ac:dyDescent="0.25">
      <c r="B127" s="20" t="s">
        <v>21</v>
      </c>
      <c r="C127" s="44" t="s">
        <v>86</v>
      </c>
      <c r="D127" s="6">
        <v>72864</v>
      </c>
      <c r="E127" s="6">
        <v>1183</v>
      </c>
      <c r="F127" s="6">
        <v>6715</v>
      </c>
      <c r="G127" s="6">
        <v>69205</v>
      </c>
      <c r="H127" s="6">
        <v>1116</v>
      </c>
      <c r="I127" s="6">
        <v>6022</v>
      </c>
      <c r="J127" s="6">
        <v>69549</v>
      </c>
      <c r="K127" s="6">
        <v>1122</v>
      </c>
      <c r="L127" s="6">
        <v>4814</v>
      </c>
    </row>
    <row r="128" spans="2:15" ht="15.75" x14ac:dyDescent="0.25">
      <c r="B128" s="20" t="s">
        <v>97</v>
      </c>
      <c r="C128" s="44" t="s">
        <v>86</v>
      </c>
      <c r="D128" s="6">
        <v>133867</v>
      </c>
      <c r="E128" s="6">
        <v>2444</v>
      </c>
      <c r="F128" s="6">
        <v>13915</v>
      </c>
      <c r="G128" s="6">
        <v>124580</v>
      </c>
      <c r="H128" s="6">
        <v>2233</v>
      </c>
      <c r="I128" s="6">
        <v>12087</v>
      </c>
      <c r="J128" s="6">
        <v>124693</v>
      </c>
      <c r="K128" s="6">
        <v>2235</v>
      </c>
      <c r="L128" s="6">
        <v>9619</v>
      </c>
    </row>
    <row r="129" spans="2:12" ht="6" customHeight="1" x14ac:dyDescent="0.2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</row>
    <row r="130" spans="2:12" ht="31.5" x14ac:dyDescent="0.25">
      <c r="B130" s="18" t="s">
        <v>110</v>
      </c>
      <c r="C130" s="44"/>
      <c r="D130" s="44"/>
      <c r="E130" s="44"/>
      <c r="F130" s="44"/>
      <c r="G130" s="44"/>
      <c r="H130" s="44"/>
      <c r="I130" s="44"/>
      <c r="J130" s="44"/>
      <c r="K130" s="44"/>
      <c r="L130" s="44"/>
    </row>
    <row r="131" spans="2:12" ht="15.75" x14ac:dyDescent="0.25">
      <c r="B131" s="20" t="s">
        <v>98</v>
      </c>
      <c r="C131" s="44" t="s">
        <v>86</v>
      </c>
      <c r="D131" s="6">
        <v>64751</v>
      </c>
      <c r="E131" s="6">
        <v>1030</v>
      </c>
      <c r="F131" s="6">
        <v>5873</v>
      </c>
      <c r="G131" s="6">
        <v>61754</v>
      </c>
      <c r="H131" s="6">
        <v>976</v>
      </c>
      <c r="I131" s="6">
        <v>5296</v>
      </c>
      <c r="J131" s="6">
        <v>61983</v>
      </c>
      <c r="K131" s="6">
        <v>980</v>
      </c>
      <c r="L131" s="6">
        <v>4227</v>
      </c>
    </row>
    <row r="132" spans="2:12" ht="15.75" x14ac:dyDescent="0.25">
      <c r="B132" s="20" t="s">
        <v>99</v>
      </c>
      <c r="C132" s="44" t="s">
        <v>86</v>
      </c>
      <c r="D132" s="6">
        <v>79410</v>
      </c>
      <c r="E132" s="6">
        <v>1719</v>
      </c>
      <c r="F132" s="6">
        <v>7496</v>
      </c>
      <c r="G132" s="6">
        <v>75356</v>
      </c>
      <c r="H132" s="6">
        <v>1619</v>
      </c>
      <c r="I132" s="6">
        <v>6719</v>
      </c>
      <c r="J132" s="6">
        <v>75441</v>
      </c>
      <c r="K132" s="6">
        <v>1621</v>
      </c>
      <c r="L132" s="6">
        <v>5386</v>
      </c>
    </row>
    <row r="133" spans="2:12" ht="15.75" x14ac:dyDescent="0.25">
      <c r="B133" s="20" t="s">
        <v>100</v>
      </c>
      <c r="C133" s="44" t="s">
        <v>86</v>
      </c>
      <c r="D133" s="6">
        <v>21445</v>
      </c>
      <c r="E133" s="6">
        <v>413</v>
      </c>
      <c r="F133" s="6">
        <v>1811</v>
      </c>
      <c r="G133" s="6">
        <v>20768</v>
      </c>
      <c r="H133" s="6">
        <v>399</v>
      </c>
      <c r="I133" s="6">
        <v>1668</v>
      </c>
      <c r="J133" s="6">
        <v>20892</v>
      </c>
      <c r="K133" s="6">
        <v>402</v>
      </c>
      <c r="L133" s="6">
        <v>1343</v>
      </c>
    </row>
    <row r="134" spans="2:12" ht="15.75" x14ac:dyDescent="0.25">
      <c r="B134" s="20" t="s">
        <v>101</v>
      </c>
      <c r="C134" s="44" t="s">
        <v>86</v>
      </c>
      <c r="D134" s="6">
        <v>66991</v>
      </c>
      <c r="E134" s="6">
        <v>1280</v>
      </c>
      <c r="F134" s="6">
        <v>6143</v>
      </c>
      <c r="G134" s="6">
        <v>63762</v>
      </c>
      <c r="H134" s="6">
        <v>1211</v>
      </c>
      <c r="I134" s="6">
        <v>5530</v>
      </c>
      <c r="J134" s="6">
        <v>63874</v>
      </c>
      <c r="K134" s="6">
        <v>1213</v>
      </c>
      <c r="L134" s="6">
        <v>4422</v>
      </c>
    </row>
    <row r="135" spans="2:12" ht="15.75" x14ac:dyDescent="0.25">
      <c r="B135" s="14" t="s">
        <v>102</v>
      </c>
      <c r="C135" s="48" t="s">
        <v>86</v>
      </c>
      <c r="D135" s="49">
        <v>120130</v>
      </c>
      <c r="E135" s="49">
        <v>2335</v>
      </c>
      <c r="F135" s="49">
        <v>12185</v>
      </c>
      <c r="G135" s="49">
        <v>112331</v>
      </c>
      <c r="H135" s="49">
        <v>2150</v>
      </c>
      <c r="I135" s="49">
        <v>10672</v>
      </c>
      <c r="J135" s="49">
        <v>112296</v>
      </c>
      <c r="K135" s="49">
        <v>2149</v>
      </c>
      <c r="L135" s="49">
        <v>8496</v>
      </c>
    </row>
    <row r="136" spans="2:12" ht="31.5" x14ac:dyDescent="0.25">
      <c r="B136" s="41" t="s">
        <v>112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</row>
    <row r="137" spans="2:12" ht="15.75" x14ac:dyDescent="0.25">
      <c r="B137" s="20" t="s">
        <v>10</v>
      </c>
      <c r="C137" s="44" t="s">
        <v>86</v>
      </c>
      <c r="D137" s="6">
        <v>15629</v>
      </c>
      <c r="E137" s="6">
        <v>334</v>
      </c>
      <c r="F137" s="6">
        <v>1314</v>
      </c>
      <c r="G137" s="6">
        <v>15325</v>
      </c>
      <c r="H137" s="6">
        <v>327</v>
      </c>
      <c r="I137" s="6">
        <v>1227</v>
      </c>
      <c r="J137" s="6">
        <v>15504</v>
      </c>
      <c r="K137" s="6">
        <v>331</v>
      </c>
      <c r="L137" s="6">
        <v>998</v>
      </c>
    </row>
    <row r="138" spans="2:12" ht="15.75" x14ac:dyDescent="0.25">
      <c r="B138" s="20" t="s">
        <v>11</v>
      </c>
      <c r="C138" s="44" t="s">
        <v>86</v>
      </c>
      <c r="D138" s="6">
        <v>14356</v>
      </c>
      <c r="E138" s="6">
        <v>296</v>
      </c>
      <c r="F138" s="6">
        <v>1202</v>
      </c>
      <c r="G138" s="6">
        <v>14131</v>
      </c>
      <c r="H138" s="6">
        <v>291</v>
      </c>
      <c r="I138" s="6">
        <v>1126</v>
      </c>
      <c r="J138" s="6">
        <v>14323</v>
      </c>
      <c r="K138" s="6">
        <v>295</v>
      </c>
      <c r="L138" s="6">
        <v>917</v>
      </c>
    </row>
    <row r="139" spans="2:12" ht="15.75" x14ac:dyDescent="0.25">
      <c r="B139" s="20" t="s">
        <v>12</v>
      </c>
      <c r="C139" s="44" t="s">
        <v>86</v>
      </c>
      <c r="D139" s="6">
        <v>16322</v>
      </c>
      <c r="E139" s="6">
        <v>345</v>
      </c>
      <c r="F139" s="6">
        <v>1373</v>
      </c>
      <c r="G139" s="6">
        <v>15982</v>
      </c>
      <c r="H139" s="6">
        <v>337</v>
      </c>
      <c r="I139" s="6">
        <v>1280</v>
      </c>
      <c r="J139" s="6">
        <v>16185</v>
      </c>
      <c r="K139" s="6">
        <v>342</v>
      </c>
      <c r="L139" s="6">
        <v>1042</v>
      </c>
    </row>
    <row r="140" spans="2:12" ht="15.75" x14ac:dyDescent="0.25">
      <c r="B140" s="20" t="s">
        <v>13</v>
      </c>
      <c r="C140" s="44" t="s">
        <v>86</v>
      </c>
      <c r="D140" s="6">
        <v>15911</v>
      </c>
      <c r="E140" s="6">
        <v>329</v>
      </c>
      <c r="F140" s="6">
        <v>1336</v>
      </c>
      <c r="G140" s="6">
        <v>15591</v>
      </c>
      <c r="H140" s="6">
        <v>322</v>
      </c>
      <c r="I140" s="6">
        <v>1246</v>
      </c>
      <c r="J140" s="6">
        <v>15789</v>
      </c>
      <c r="K140" s="6">
        <v>326</v>
      </c>
      <c r="L140" s="6">
        <v>1013</v>
      </c>
    </row>
    <row r="141" spans="2:12" ht="15.75" x14ac:dyDescent="0.25">
      <c r="B141" s="14" t="s">
        <v>14</v>
      </c>
      <c r="C141" s="48" t="s">
        <v>86</v>
      </c>
      <c r="D141" s="49">
        <v>15338</v>
      </c>
      <c r="E141" s="49">
        <v>316</v>
      </c>
      <c r="F141" s="49">
        <v>1286</v>
      </c>
      <c r="G141" s="49">
        <v>15054</v>
      </c>
      <c r="H141" s="49">
        <v>310</v>
      </c>
      <c r="I141" s="49">
        <v>1202</v>
      </c>
      <c r="J141" s="49">
        <v>15236</v>
      </c>
      <c r="K141" s="49">
        <v>314</v>
      </c>
      <c r="L141" s="49">
        <v>977</v>
      </c>
    </row>
    <row r="142" spans="2:12" ht="31.5" x14ac:dyDescent="0.25">
      <c r="B142" s="41" t="s">
        <v>111</v>
      </c>
      <c r="C142" s="30"/>
      <c r="D142" s="44"/>
      <c r="E142" s="44"/>
      <c r="F142" s="44"/>
      <c r="G142" s="44"/>
      <c r="H142" s="44"/>
      <c r="I142" s="44"/>
      <c r="J142" s="44"/>
      <c r="K142" s="44"/>
      <c r="L142" s="44"/>
    </row>
    <row r="143" spans="2:12" ht="15.75" x14ac:dyDescent="0.25">
      <c r="B143" s="20" t="s">
        <v>15</v>
      </c>
      <c r="C143" s="44" t="s">
        <v>86</v>
      </c>
      <c r="D143" s="6">
        <v>16676</v>
      </c>
      <c r="E143" s="6">
        <v>384</v>
      </c>
      <c r="F143" s="6">
        <v>1412</v>
      </c>
      <c r="G143" s="6">
        <v>16318</v>
      </c>
      <c r="H143" s="6">
        <v>375</v>
      </c>
      <c r="I143" s="6">
        <v>1316</v>
      </c>
      <c r="J143" s="6">
        <v>16486</v>
      </c>
      <c r="K143" s="6">
        <v>379</v>
      </c>
      <c r="L143" s="6">
        <v>1072</v>
      </c>
    </row>
    <row r="144" spans="2:12" ht="15.75" x14ac:dyDescent="0.25">
      <c r="B144" s="20" t="s">
        <v>16</v>
      </c>
      <c r="C144" s="44" t="s">
        <v>86</v>
      </c>
      <c r="D144" s="6">
        <v>14103</v>
      </c>
      <c r="E144" s="6">
        <v>291</v>
      </c>
      <c r="F144" s="6">
        <v>1180</v>
      </c>
      <c r="G144" s="6">
        <v>13882</v>
      </c>
      <c r="H144" s="6">
        <v>287</v>
      </c>
      <c r="I144" s="6">
        <v>1106</v>
      </c>
      <c r="J144" s="6">
        <v>14069</v>
      </c>
      <c r="K144" s="6">
        <v>291</v>
      </c>
      <c r="L144" s="6">
        <v>900</v>
      </c>
    </row>
    <row r="145" spans="2:12" ht="15.75" x14ac:dyDescent="0.25">
      <c r="B145" s="20" t="s">
        <v>17</v>
      </c>
      <c r="C145" s="44" t="s">
        <v>86</v>
      </c>
      <c r="D145" s="6">
        <v>16481</v>
      </c>
      <c r="E145" s="6">
        <v>329</v>
      </c>
      <c r="F145" s="6">
        <v>1382</v>
      </c>
      <c r="G145" s="6">
        <v>16137</v>
      </c>
      <c r="H145" s="6">
        <v>322</v>
      </c>
      <c r="I145" s="6">
        <v>1288</v>
      </c>
      <c r="J145" s="6">
        <v>16301</v>
      </c>
      <c r="K145" s="6">
        <v>326</v>
      </c>
      <c r="L145" s="6">
        <v>1044</v>
      </c>
    </row>
    <row r="146" spans="2:12" ht="15.75" x14ac:dyDescent="0.25">
      <c r="B146" s="20" t="s">
        <v>18</v>
      </c>
      <c r="C146" s="44" t="s">
        <v>86</v>
      </c>
      <c r="D146" s="6">
        <v>16855</v>
      </c>
      <c r="E146" s="6">
        <v>354</v>
      </c>
      <c r="F146" s="6">
        <v>1419</v>
      </c>
      <c r="G146" s="6">
        <v>16484</v>
      </c>
      <c r="H146" s="6">
        <v>346</v>
      </c>
      <c r="I146" s="6">
        <v>1321</v>
      </c>
      <c r="J146" s="6">
        <v>16646</v>
      </c>
      <c r="K146" s="6">
        <v>349</v>
      </c>
      <c r="L146" s="6">
        <v>1072</v>
      </c>
    </row>
    <row r="147" spans="2:12" ht="15.75" x14ac:dyDescent="0.25">
      <c r="B147" s="20" t="s">
        <v>19</v>
      </c>
      <c r="C147" s="44" t="s">
        <v>86</v>
      </c>
      <c r="D147" s="6">
        <v>21797</v>
      </c>
      <c r="E147" s="6">
        <v>464</v>
      </c>
      <c r="F147" s="6">
        <v>1852</v>
      </c>
      <c r="G147" s="6">
        <v>21084</v>
      </c>
      <c r="H147" s="6">
        <v>448</v>
      </c>
      <c r="I147" s="6">
        <v>1705</v>
      </c>
      <c r="J147" s="6">
        <v>21212</v>
      </c>
      <c r="K147" s="6">
        <v>451</v>
      </c>
      <c r="L147" s="6">
        <v>1378</v>
      </c>
    </row>
    <row r="148" spans="2:12" ht="15.75" x14ac:dyDescent="0.25">
      <c r="B148" s="14" t="s">
        <v>20</v>
      </c>
      <c r="C148" s="48" t="s">
        <v>86</v>
      </c>
      <c r="D148" s="49">
        <v>18435</v>
      </c>
      <c r="E148" s="49">
        <v>344</v>
      </c>
      <c r="F148" s="49">
        <v>1546</v>
      </c>
      <c r="G148" s="49">
        <v>17970</v>
      </c>
      <c r="H148" s="49">
        <v>335</v>
      </c>
      <c r="I148" s="49">
        <v>1433</v>
      </c>
      <c r="J148" s="49">
        <v>18116</v>
      </c>
      <c r="K148" s="49">
        <v>337</v>
      </c>
      <c r="L148" s="49">
        <v>1156</v>
      </c>
    </row>
    <row r="149" spans="2:12" x14ac:dyDescent="0.25">
      <c r="B149" s="3" t="s">
        <v>87</v>
      </c>
    </row>
    <row r="150" spans="2:12" x14ac:dyDescent="0.25">
      <c r="B150" s="3" t="s">
        <v>88</v>
      </c>
    </row>
    <row r="151" spans="2:12" ht="15.75" x14ac:dyDescent="0.25">
      <c r="B151" s="3" t="s">
        <v>89</v>
      </c>
      <c r="I151" s="50"/>
      <c r="J151" s="6"/>
      <c r="K151" s="6"/>
    </row>
    <row r="152" spans="2:12" ht="15.75" x14ac:dyDescent="0.25">
      <c r="J152" s="6"/>
      <c r="K152" s="6"/>
    </row>
    <row r="153" spans="2:12" ht="15.75" x14ac:dyDescent="0.25">
      <c r="B153" s="3" t="s">
        <v>7</v>
      </c>
      <c r="H153" s="51"/>
      <c r="I153" s="56"/>
      <c r="J153" s="6"/>
      <c r="K153" s="6"/>
    </row>
    <row r="154" spans="2:12" x14ac:dyDescent="0.25">
      <c r="B154" s="13" t="s">
        <v>8</v>
      </c>
      <c r="H154" s="51"/>
    </row>
    <row r="155" spans="2:12" x14ac:dyDescent="0.25">
      <c r="B155" s="3" t="s">
        <v>9</v>
      </c>
      <c r="J155" s="53"/>
      <c r="K155" s="53"/>
    </row>
  </sheetData>
  <mergeCells count="52">
    <mergeCell ref="B106:B108"/>
    <mergeCell ref="C106:C108"/>
    <mergeCell ref="D106:F106"/>
    <mergeCell ref="G106:I106"/>
    <mergeCell ref="J106:L106"/>
    <mergeCell ref="D107:D108"/>
    <mergeCell ref="K107:K108"/>
    <mergeCell ref="L107:L108"/>
    <mergeCell ref="E107:E108"/>
    <mergeCell ref="F107:F108"/>
    <mergeCell ref="G107:G108"/>
    <mergeCell ref="H107:H108"/>
    <mergeCell ref="I107:I108"/>
    <mergeCell ref="J107:J108"/>
    <mergeCell ref="G54:G55"/>
    <mergeCell ref="H54:H55"/>
    <mergeCell ref="I54:I55"/>
    <mergeCell ref="J54:J55"/>
    <mergeCell ref="K54:K55"/>
    <mergeCell ref="L54:L55"/>
    <mergeCell ref="W4:W5"/>
    <mergeCell ref="A47:O47"/>
    <mergeCell ref="B53:B55"/>
    <mergeCell ref="C53:C55"/>
    <mergeCell ref="D53:F53"/>
    <mergeCell ref="G53:I53"/>
    <mergeCell ref="J53:L53"/>
    <mergeCell ref="D54:D55"/>
    <mergeCell ref="E54:E55"/>
    <mergeCell ref="F54:F55"/>
    <mergeCell ref="P4:P5"/>
    <mergeCell ref="R4:R5"/>
    <mergeCell ref="S4:S5"/>
    <mergeCell ref="T4:T5"/>
    <mergeCell ref="U4:U5"/>
    <mergeCell ref="V4:V5"/>
    <mergeCell ref="J4:J5"/>
    <mergeCell ref="K4:K5"/>
    <mergeCell ref="L4:L5"/>
    <mergeCell ref="M4:M5"/>
    <mergeCell ref="N4:N5"/>
    <mergeCell ref="O4:O5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hyperlinks>
    <hyperlink ref="B101" r:id="rId1" xr:uid="{A519053F-D747-3A4B-AC5E-126F25D69DE3}"/>
    <hyperlink ref="B154" r:id="rId2" xr:uid="{9DAF2AFA-6A1A-DA4C-AA8B-BAE214714C27}"/>
  </hyperlinks>
  <pageMargins left="0.7" right="0.7" top="0.75" bottom="0.75" header="0.3" footer="0.3"/>
  <pageSetup scale="2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files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Gavillot, Yann</cp:lastModifiedBy>
  <cp:lastPrinted>2021-10-30T04:49:15Z</cp:lastPrinted>
  <dcterms:created xsi:type="dcterms:W3CDTF">2012-07-27T00:10:33Z</dcterms:created>
  <dcterms:modified xsi:type="dcterms:W3CDTF">2023-02-08T16:57:22Z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6e9dca10-7220-44c0-9ce9-bc17721b335c</vt:lpwstr>
  </property>
</Properties>
</file>